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C:\Users\dengel\Documents\AAPS\"/>
    </mc:Choice>
  </mc:AlternateContent>
  <xr:revisionPtr revIDLastSave="0" documentId="13_ncr:1_{84760310-A44B-4F26-A14A-D664D645AA00}" xr6:coauthVersionLast="45" xr6:coauthVersionMax="45" xr10:uidLastSave="{00000000-0000-0000-0000-000000000000}"/>
  <bookViews>
    <workbookView xWindow="-98" yWindow="-98" windowWidth="19396" windowHeight="10395" activeTab="3" xr2:uid="{00000000-000D-0000-FFFF-FFFF00000000}"/>
  </bookViews>
  <sheets>
    <sheet name="README" sheetId="1" r:id="rId1"/>
    <sheet name="ACH Calculator" sheetId="2" r:id="rId2"/>
    <sheet name="Room Size Table" sheetId="3" r:id="rId3"/>
    <sheet name="Table for Marketing 2 Pager"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 i="4" l="1"/>
  <c r="J6" i="4"/>
  <c r="J7" i="4"/>
  <c r="J8" i="4"/>
  <c r="J9" i="4"/>
  <c r="J10" i="4"/>
  <c r="J11" i="4"/>
  <c r="J12" i="4"/>
  <c r="J4" i="4"/>
  <c r="C3" i="4"/>
  <c r="D12" i="4"/>
  <c r="F12" i="4" s="1"/>
  <c r="H12" i="4" s="1"/>
  <c r="I12" i="4" s="1"/>
  <c r="D11" i="4"/>
  <c r="F11" i="4" s="1"/>
  <c r="H11" i="4" s="1"/>
  <c r="I11" i="4" s="1"/>
  <c r="G10" i="4"/>
  <c r="I10" i="4" s="1"/>
  <c r="D10" i="4"/>
  <c r="F10" i="4" s="1"/>
  <c r="H10" i="4" s="1"/>
  <c r="F9" i="4"/>
  <c r="C9" i="4"/>
  <c r="F8" i="4"/>
  <c r="C8" i="4"/>
  <c r="G7" i="4"/>
  <c r="F7" i="4"/>
  <c r="C7" i="4"/>
  <c r="G6" i="4"/>
  <c r="F6" i="4"/>
  <c r="C6" i="4"/>
  <c r="G5" i="4"/>
  <c r="F5" i="4"/>
  <c r="C5" i="4"/>
  <c r="G4" i="4"/>
  <c r="F4" i="4"/>
  <c r="C4" i="4"/>
  <c r="H7" i="4" l="1"/>
  <c r="I7" i="4" s="1"/>
  <c r="H5" i="4"/>
  <c r="I5" i="4" s="1"/>
  <c r="H8" i="4"/>
  <c r="I8" i="4" s="1"/>
  <c r="H6" i="4"/>
  <c r="I6" i="4" s="1"/>
  <c r="H4" i="4"/>
  <c r="H9" i="4"/>
  <c r="I9" i="4" s="1"/>
  <c r="I4" i="4"/>
  <c r="H7" i="3"/>
  <c r="H8" i="3"/>
  <c r="H9" i="3"/>
  <c r="H10" i="3"/>
  <c r="H11" i="3"/>
  <c r="H12" i="3"/>
  <c r="H13" i="3"/>
  <c r="H14" i="3"/>
  <c r="H6" i="3"/>
  <c r="C11" i="3" l="1"/>
  <c r="C10" i="3"/>
  <c r="C9" i="3"/>
  <c r="K11" i="3" l="1"/>
  <c r="K10" i="3"/>
  <c r="L10" i="3" s="1"/>
  <c r="J9" i="3"/>
  <c r="K9" i="3"/>
  <c r="D13" i="3"/>
  <c r="K13" i="3" s="1"/>
  <c r="L13" i="3" s="1"/>
  <c r="D14" i="3"/>
  <c r="K14" i="3" s="1"/>
  <c r="D12" i="3"/>
  <c r="K12" i="3" s="1"/>
  <c r="J12" i="3"/>
  <c r="C29" i="2"/>
  <c r="D24" i="2"/>
  <c r="J8" i="3"/>
  <c r="C8" i="3"/>
  <c r="J7" i="3"/>
  <c r="C7" i="3"/>
  <c r="J6" i="3"/>
  <c r="C6" i="3"/>
  <c r="C4" i="3"/>
  <c r="C28" i="2"/>
  <c r="D9" i="2"/>
  <c r="D8" i="2"/>
  <c r="M100" i="1"/>
  <c r="K100" i="1"/>
  <c r="L100" i="1" s="1"/>
  <c r="H100" i="1"/>
  <c r="I100" i="1" s="1"/>
  <c r="K99" i="1"/>
  <c r="M99" i="1" s="1"/>
  <c r="H99" i="1"/>
  <c r="J99" i="1" s="1"/>
  <c r="N53" i="1"/>
  <c r="M53" i="1"/>
  <c r="L53" i="1"/>
  <c r="K53" i="1"/>
  <c r="J53" i="1"/>
  <c r="I53" i="1"/>
  <c r="L52" i="1"/>
  <c r="N52" i="1" s="1"/>
  <c r="K52" i="1"/>
  <c r="I52" i="1"/>
  <c r="J52" i="1" s="1"/>
  <c r="L12" i="3" l="1"/>
  <c r="L14" i="3"/>
  <c r="L9" i="3"/>
  <c r="L11" i="3"/>
  <c r="K7" i="3"/>
  <c r="L7" i="3" s="1"/>
  <c r="K8" i="3"/>
  <c r="L8" i="3" s="1"/>
  <c r="K6" i="3"/>
  <c r="L6" i="3" s="1"/>
  <c r="J100" i="1"/>
  <c r="C30" i="2"/>
  <c r="M52" i="1"/>
  <c r="I99" i="1"/>
  <c r="L99" i="1"/>
</calcChain>
</file>

<file path=xl/sharedStrings.xml><?xml version="1.0" encoding="utf-8"?>
<sst xmlns="http://schemas.openxmlformats.org/spreadsheetml/2006/main" count="313" uniqueCount="191">
  <si>
    <t>HARVARD - CU BOULDER PORTABLE AIR CLEANER CALCULATOR FOR SCHOOLS.v1</t>
  </si>
  <si>
    <t>AUTHORS</t>
  </si>
  <si>
    <t>Joseph Allen</t>
  </si>
  <si>
    <t>Healthy Buildings Program, Harvard T.H. Chan School of Public Heatlh</t>
  </si>
  <si>
    <t>Jose Cedeno-Laurent</t>
  </si>
  <si>
    <t>Healthy Buildings Program, Harvard T.H. Chan School of Public Health</t>
  </si>
  <si>
    <t>Shelly Miller</t>
  </si>
  <si>
    <t>Mechanical Engineering, College of Engineering and Applied Science, University of Colorado Boulder</t>
  </si>
  <si>
    <t>ABOUT</t>
  </si>
  <si>
    <t>This tool supports the Harvard 'Schools for Health' report on risk reduction strategies for schools and should not be used in isolation</t>
  </si>
  <si>
    <r>
      <t xml:space="preserve">Link to full report: </t>
    </r>
    <r>
      <rPr>
        <u/>
        <sz val="10"/>
        <color rgb="FF1155CC"/>
        <rFont val="Arial"/>
        <family val="2"/>
      </rPr>
      <t>https://schools.forhealth.org/risk-reduction-strategies-for-reopening-schools/</t>
    </r>
  </si>
  <si>
    <t>This guidance does not supercede guidance from CDC, WHO, state and local guidance, or other bodies</t>
  </si>
  <si>
    <t>It is provided to support efforts to supplement outside air ventilation with air cleaning using well established particle filtration strategies</t>
  </si>
  <si>
    <t>DATE</t>
  </si>
  <si>
    <t>VERSION</t>
  </si>
  <si>
    <t>v1.1</t>
  </si>
  <si>
    <t>LINK TO FILE</t>
  </si>
  <si>
    <t>https://docs.google.com/spreadsheets/d/1NEhk1IEdbEi_b3wa6gI_zNs8uBJjlSS-86d4b7bW098/edit#gid=0</t>
  </si>
  <si>
    <t>SHORT URL</t>
  </si>
  <si>
    <t>https://tinyurl.com/portableaircleanertool</t>
  </si>
  <si>
    <t xml:space="preserve"> </t>
  </si>
  <si>
    <t>check back often for updates!</t>
  </si>
  <si>
    <t>IMPORTANT</t>
  </si>
  <si>
    <t>This tool is intended to simplify decision-making around portable air cleaners in schools for airborne transmission control (it can also be applied to residential or office air cleaning, noting differences in ventilation practices and occupancy).</t>
  </si>
  <si>
    <t>Airborne transmission is not the only mode of transmission, therefore additional risk reduction strategies are required</t>
  </si>
  <si>
    <t>UNIVERSAL MASK WEARING SHOULD BE REQUIRED AND SOCIAL DISTANCING MORE THAN 6 FEET (~2 meters) IS EMPHASIZED</t>
  </si>
  <si>
    <t>Read the DISCLAIMER at bottom of this worksheet</t>
  </si>
  <si>
    <t>Schools should open when community spread is controlled and this guidance should come from the local public health officials</t>
  </si>
  <si>
    <r>
      <t xml:space="preserve">For information on when to open based on community spread: </t>
    </r>
    <r>
      <rPr>
        <u/>
        <sz val="10"/>
        <color rgb="FF1155CC"/>
        <rFont val="Arial"/>
        <family val="2"/>
      </rPr>
      <t>https://globalhealth.harvard.edu/path-to-zero-schools-achieving-pandemic-resilient-teaching-and-learning-spaces/</t>
    </r>
  </si>
  <si>
    <t>NOTES</t>
  </si>
  <si>
    <t>Quick 'rule of thumb' selection guide for portable air cleaners</t>
  </si>
  <si>
    <t>Look for portable air purifier with HEPA filter</t>
  </si>
  <si>
    <t>Look for high clean air delivery rate</t>
  </si>
  <si>
    <t>Avoid add-ons (e.g., ionizers, ultraviolet lights)</t>
  </si>
  <si>
    <t>Placement of the device matters</t>
  </si>
  <si>
    <t>The calculations are based on a simple-box model that assumes equal-mixing in a room</t>
  </si>
  <si>
    <t>Avoid having air blow across individuals</t>
  </si>
  <si>
    <t>In the absence of additional information place air cleaner in the middle of the room</t>
  </si>
  <si>
    <t>Basis for targeting 5 total air changes per hour (ACH) from outdoor air ventilation + portable air cleaner</t>
  </si>
  <si>
    <t xml:space="preserve">Goal is a total of 5 air changes per hour </t>
  </si>
  <si>
    <t>5 air changes per hour means that the air inside will be exchanged with clean air on average 5 times an hour</t>
  </si>
  <si>
    <t>And it will take (1/5)*60*3=36 min to clear the air from contamination completely</t>
  </si>
  <si>
    <t>The design standard for minimum ventilation in classrooms is approximately 3 ACH (see below)</t>
  </si>
  <si>
    <t>Many classrooms do not meet this minimum; a few will provide higher ventilation</t>
  </si>
  <si>
    <t>The impacts of ventilation and air cleaning are additive (e.g., ventilation of 3 ACH + air cleaning of 2 ACH = 5 ACH)</t>
  </si>
  <si>
    <t>You can add multiple air purifiers to a room to achieve a higher ACH (e.g., putting in two devices, each with 2 ACH, will equal 4 ACH total)</t>
  </si>
  <si>
    <t>Understanding CADR</t>
  </si>
  <si>
    <t>Clean air delivery rate is a combination of filter performance and also how much air passes through that filter (e.g., a device with a great filter but no air passing through is not effective)</t>
  </si>
  <si>
    <t>HEPA filters capture &gt;99.97% of airborne particles, so look for devices with HEPA filters</t>
  </si>
  <si>
    <t>Next, look for a high CADR, which is in units of cfm, or cubic feet per minute</t>
  </si>
  <si>
    <t>CADR is determined for different particle sizes; use the smoke or dust rating</t>
  </si>
  <si>
    <t>Filter types and when to change them</t>
  </si>
  <si>
    <t>Look for devices with HEPA filters, and change them according to manufacturer recommendations</t>
  </si>
  <si>
    <t>Many devices come with a charcoal filter. This treatment can be useful for reducing concentrations of gas-phase pollutants.This filter needs to be changed often and has no impact on viruses.</t>
  </si>
  <si>
    <t>Basis for assuming ~3 ACH of outdoor air ventilation as the design standard for schools is ASHRAE 62.1 (2019)</t>
  </si>
  <si>
    <t>Calcs based on ASHRAE</t>
  </si>
  <si>
    <t>ASHRAE</t>
  </si>
  <si>
    <t>sq ft room*</t>
  </si>
  <si>
    <t>sqft room*</t>
  </si>
  <si>
    <t>cfm/person</t>
  </si>
  <si>
    <t>cfm/sq ft</t>
  </si>
  <si>
    <t>Default occupancy (per 1000 sq ft)</t>
  </si>
  <si>
    <t>cfm</t>
  </si>
  <si>
    <t>ACH</t>
  </si>
  <si>
    <t>Classrooms</t>
  </si>
  <si>
    <t>5-8 year olds</t>
  </si>
  <si>
    <t>9+ years old</t>
  </si>
  <si>
    <t xml:space="preserve"> *assumes 8 foot ceiling</t>
  </si>
  <si>
    <t>** metric units at the bottom of README page</t>
  </si>
  <si>
    <t>ADDITIONAL HELPFUL RESOURCES</t>
  </si>
  <si>
    <t>Air cleaner guidance, effectiveness</t>
  </si>
  <si>
    <t>Kirkman, Zhai, Miller</t>
  </si>
  <si>
    <t>Effectiveness of Air Cleaners for Removal of Virus-Containing Respiratory Droplets. Recommendations for Air Cleaner Selection for Campus Spaces</t>
  </si>
  <si>
    <t>https://shellym80304.files.wordpress.com/2020/06/air-cleaner-report.pdf</t>
  </si>
  <si>
    <t>Offermann et al. 1985</t>
  </si>
  <si>
    <t>Control of respirable particles in indoor air with portable air cleaners</t>
  </si>
  <si>
    <t>https://www.sciencedirect.com/science/article/abs/pii/0004698185900034</t>
  </si>
  <si>
    <t>Miller et al. 1996</t>
  </si>
  <si>
    <t>Effectiveness of in-room air filtration for tuberculosis control in healthcare settings</t>
  </si>
  <si>
    <t>https://shellym80304.files.wordpress.com/2020/06/miller-leiden-et-al-1996.pdf</t>
  </si>
  <si>
    <t>Shaughnessy and Sextro 2006</t>
  </si>
  <si>
    <t>What is an effective portable air cleaning device? A review</t>
  </si>
  <si>
    <t>https://www.tandfonline.com/doi/full/10.1080/15459620600580129?casa_token=90BksVnsPBcAAAAA%3ALI6QfCsrlFVElAHpOtdgvVOt9OjRQ1PN5aMvJbnn5ohUg58Hy1H3DZ8HjfJybl3K9vRO6XyK5HUeXg</t>
  </si>
  <si>
    <t>California Air Resources Board</t>
  </si>
  <si>
    <t>https://ww2.arb.ca.gov/our-work/programs/air-cleaners-ozone-products/california-certified-air-cleaning-devices</t>
  </si>
  <si>
    <t>Association of Home Appliance Manufacturers</t>
  </si>
  <si>
    <t>https://ahamverifide.org</t>
  </si>
  <si>
    <t>General information on air cleaners</t>
  </si>
  <si>
    <t>U.S. EPA</t>
  </si>
  <si>
    <t>Air cleaners and air filters in the home</t>
  </si>
  <si>
    <t>https://www.epa.gov/indoor-air-quality-iaq/air-cleaners-and-air-filters-home</t>
  </si>
  <si>
    <t>https://pubmed.ncbi.nlm.nih.gov/16531290/</t>
  </si>
  <si>
    <t>Typical ventilation rates in schools</t>
  </si>
  <si>
    <t>Shaughnessy et al, 2006</t>
  </si>
  <si>
    <t>A preliminary study on the associations between ventilation rates in classrooms and student performance</t>
  </si>
  <si>
    <t>https://pubmed.ncbi.nlm.nih.gov/17100667/</t>
  </si>
  <si>
    <t>Resource for parents and teachers</t>
  </si>
  <si>
    <t>Allen, Corsi, Gall, Clevenger, Lang, Jone</t>
  </si>
  <si>
    <t>20 questions to ask before sending your kid back to school</t>
  </si>
  <si>
    <t>https://schools.forhealth.org/risk-reduction-strategies-for-reopening-schools/faqs/</t>
  </si>
  <si>
    <t>DISCLAIMER</t>
  </si>
  <si>
    <t>This tool is provided for informational and educational purposes only. It is intended to offer guidance regarding questions about best practices regarding the general selection of portable air cleaners in schools in an effort to reduce the risk of disease transmission, specifically novel coronavirus SARS-CoV-2 and the disease it causes, COVID-19. Adherence to any information included in this tool will not ensure successful treatment in every situation, and the user should acknowledge that there is no “zero risk” scenario, that each building and situation are unique and some of the guidance contained in this document will not apply to all buildings, or countries outside the United States.</t>
  </si>
  <si>
    <t>Furthermore, the tool should not be deemed inclusive of all proper methods nor exclusive of other methods reasonably directed to obtaining the same results. The tool is in no way intended to override or supersede guidance from government and health organizations, including, without limitation, the Centers for Disease Control and Prevention, the World Health Organization, the United States Government, and or any States. The information contained herein reflects the available information at the time the document was created. The user recognizes that details and information are changing daily, and new information and/or the results of future studies may require revisions to the document (and the general guidance contained therein) to reflect new data. We do not warrant the accuracy or completeness of the guidance in this document and assume no responsibility for any injury or damage to persons or property arising out of or related to any use of the report or for any errors or omissions.</t>
  </si>
  <si>
    <t>ACRONYMS</t>
  </si>
  <si>
    <t>air changes per hour</t>
  </si>
  <si>
    <t>cubic feet per minute</t>
  </si>
  <si>
    <t>sq ft</t>
  </si>
  <si>
    <t>square feet, measure of area</t>
  </si>
  <si>
    <t>cfm/p</t>
  </si>
  <si>
    <t>cubic feet per minute per person</t>
  </si>
  <si>
    <t>American Society of Heating, Refrigerating and Air-Conditioning Engineers</t>
  </si>
  <si>
    <t>HEPA</t>
  </si>
  <si>
    <t>high efficiency particulate air</t>
  </si>
  <si>
    <t>CADR</t>
  </si>
  <si>
    <t>clean air delivery rate</t>
  </si>
  <si>
    <t>AHAM</t>
  </si>
  <si>
    <t>ASHRAE in metric units</t>
  </si>
  <si>
    <t>m2 room*</t>
  </si>
  <si>
    <t>l·s/person</t>
  </si>
  <si>
    <t>l·s/m2</t>
  </si>
  <si>
    <t>Default occupancy 
(per 100 m2)</t>
  </si>
  <si>
    <t xml:space="preserve"> *assumes 2.4 m ceiling</t>
  </si>
  <si>
    <t>VERSION CONTROL</t>
  </si>
  <si>
    <t>Version</t>
  </si>
  <si>
    <t>Date</t>
  </si>
  <si>
    <t>changes</t>
  </si>
  <si>
    <t>v1</t>
  </si>
  <si>
    <t>unit system selection added</t>
  </si>
  <si>
    <t>STEP 1</t>
  </si>
  <si>
    <t>HOW BIG IS THE ROOM?</t>
  </si>
  <si>
    <t>Select units of preference</t>
  </si>
  <si>
    <t>feet</t>
  </si>
  <si>
    <t>How big is your room?</t>
  </si>
  <si>
    <t>How tall are your ceilings?</t>
  </si>
  <si>
    <t>STEP 2</t>
  </si>
  <si>
    <t>WHAT IS THE 'CLEAN AIR DELIVERY RATE' OF THE AIR PURIFER? (you get this from the manufacturer)</t>
  </si>
  <si>
    <t>What is the clean air delivery rate of the air purifier?</t>
  </si>
  <si>
    <t>Find the CADR from the manufacturer in units of cubic feet per minute, or cfm; if they report multiple numbers, use the one for 'dust'</t>
  </si>
  <si>
    <t>STEP 3</t>
  </si>
  <si>
    <t>HOW MUCH OUTDOOR AIR VENTILATION DO YOU HAVE?</t>
  </si>
  <si>
    <t>How is the ventilation in my school?</t>
  </si>
  <si>
    <t>Low ventilation</t>
  </si>
  <si>
    <t>Good ventilation</t>
  </si>
  <si>
    <t>Enhanced ventilation</t>
  </si>
  <si>
    <t>Select this only if your school has made enhancements beyond code minimums</t>
  </si>
  <si>
    <t>Typical school</t>
  </si>
  <si>
    <t>This is an approximate average air exchange rate in many schools based on research studies</t>
  </si>
  <si>
    <t>Select this if your school has poor ventilation or you're not sure (for reference, a typical U.S. home is 0.5 ACH)</t>
  </si>
  <si>
    <t>STEP 4</t>
  </si>
  <si>
    <t>COMBINING AIR CLEANING AND VENTILATION, IS YOUR ROOM MEETING THE TARGET?</t>
  </si>
  <si>
    <t>Air changes from outdoor air ventilation</t>
  </si>
  <si>
    <t>TARGET IS AT LEAST 5 TOTAL AIR CHANGES PER HOUR</t>
  </si>
  <si>
    <t>Air changes from air cleaner</t>
  </si>
  <si>
    <t>Ideal (6 ACH)</t>
  </si>
  <si>
    <t>Total air changes in the room per hour</t>
  </si>
  <si>
    <t>Excellent (5-6 ACH)</t>
  </si>
  <si>
    <t>Good (4-5 ACH)</t>
  </si>
  <si>
    <t>Bare minimum (3-4)</t>
  </si>
  <si>
    <t>Low (&lt;3 ACH)</t>
  </si>
  <si>
    <t>STEP 5</t>
  </si>
  <si>
    <t>CADR for dust, in cubic feet per min (cfm)</t>
  </si>
  <si>
    <r>
      <t xml:space="preserve">TARGET </t>
    </r>
    <r>
      <rPr>
        <i/>
        <sz val="10"/>
        <rFont val="Arial"/>
        <family val="2"/>
      </rPr>
      <t>AT LEAST</t>
    </r>
    <r>
      <rPr>
        <sz val="10"/>
        <color rgb="FF000000"/>
        <rFont val="Arial"/>
        <family val="2"/>
      </rPr>
      <t xml:space="preserve"> 5 TOTAL ACH</t>
    </r>
  </si>
  <si>
    <t>This is the approximate minimum air exchange rate that schools should be designed for, but most don't achieve</t>
  </si>
  <si>
    <t>HOW MANY AIR CLEANERS WILL YOU INSTALL IN THE ROOM?</t>
  </si>
  <si>
    <t xml:space="preserve">How many units do you plan to install in the room? </t>
  </si>
  <si>
    <t>Total ACH</t>
  </si>
  <si>
    <t>Product Name</t>
  </si>
  <si>
    <t>AIR CHANGES PER HOUR CALCULATOR FOR CLASSROOMS (input fields are bright yellow)</t>
  </si>
  <si>
    <t>Ventilation Definitions</t>
  </si>
  <si>
    <t>Classroom</t>
  </si>
  <si>
    <t>Office Floor</t>
  </si>
  <si>
    <t>Retail Store</t>
  </si>
  <si>
    <t>Schools</t>
  </si>
  <si>
    <t>Typical store</t>
  </si>
  <si>
    <t>Typical office</t>
  </si>
  <si>
    <t>Floor Area 
(sq ft)</t>
  </si>
  <si>
    <t>Current Ventilation</t>
  </si>
  <si>
    <t>Ventilation ACH</t>
  </si>
  <si>
    <t>AIR CHANGES PER HOUR BASED ON ROOM SIZE AND VENTILATION (input fields are bright yellow)</t>
  </si>
  <si>
    <t>Retail Stores</t>
  </si>
  <si>
    <t>Office Buildings</t>
  </si>
  <si>
    <t>These are the targets that the Harvard School of Public Health recommends for schools</t>
  </si>
  <si>
    <t xml:space="preserve">Are they also appropriate for retail and office? </t>
  </si>
  <si>
    <t xml:space="preserve">CAN UPDATE THIS TAB TO ALSO DO CALCS FOR RETAIL AND OFFICE </t>
  </si>
  <si>
    <t>NEED TO UPDATE TAB TO REFERENCE SOURCE, HOW MODEL IS TO BE USED, AND REMOVE IRRELEVANT INFORMATION</t>
  </si>
  <si>
    <t>enVerid Air Purifier Cycle</t>
  </si>
  <si>
    <t>enVerid Air Purifiers</t>
  </si>
  <si>
    <t>OA Ventilation ACH</t>
  </si>
  <si>
    <t>Building Type</t>
  </si>
  <si>
    <t>% ACH Increase</t>
  </si>
  <si>
    <t>enVerid Air Purifier 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</si>
</sst>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d\,\ yyyy"/>
    <numFmt numFmtId="165" formatCode="0.0"/>
    <numFmt numFmtId="166" formatCode="mmmm\ d\ yyyy"/>
  </numFmts>
  <fonts count="39">
    <font>
      <sz val="10"/>
      <color rgb="FF000000"/>
      <name val="Arial"/>
    </font>
    <font>
      <b/>
      <sz val="10"/>
      <color rgb="FFFFFFFF"/>
      <name val="Arial"/>
      <family val="2"/>
    </font>
    <font>
      <sz val="10"/>
      <color theme="1"/>
      <name val="Arial"/>
      <family val="2"/>
    </font>
    <font>
      <b/>
      <sz val="10"/>
      <color theme="1"/>
      <name val="Arial"/>
      <family val="2"/>
    </font>
    <font>
      <u/>
      <sz val="10"/>
      <color rgb="FF1155CC"/>
      <name val="Arial"/>
      <family val="2"/>
    </font>
    <font>
      <u/>
      <sz val="10"/>
      <color rgb="FF1155CC"/>
      <name val="Arial"/>
      <family val="2"/>
    </font>
    <font>
      <u/>
      <sz val="10"/>
      <color rgb="FF0000FF"/>
      <name val="Arial"/>
      <family val="2"/>
    </font>
    <font>
      <u/>
      <sz val="10"/>
      <color rgb="FF1155CC"/>
      <name val="Arial"/>
      <family val="2"/>
    </font>
    <font>
      <u/>
      <sz val="10"/>
      <color rgb="FF0000FF"/>
      <name val="Arial"/>
      <family val="2"/>
    </font>
    <font>
      <b/>
      <sz val="10"/>
      <color rgb="FF000000"/>
      <name val="Arial"/>
      <family val="2"/>
    </font>
    <font>
      <sz val="10"/>
      <color theme="1"/>
      <name val="Nexusserif"/>
    </font>
    <font>
      <sz val="10"/>
      <color rgb="FF222222"/>
      <name val="Arial"/>
      <family val="2"/>
    </font>
    <font>
      <sz val="10"/>
      <name val="Arial"/>
      <family val="2"/>
    </font>
    <font>
      <b/>
      <sz val="10"/>
      <color theme="1"/>
      <name val="Arial"/>
      <family val="2"/>
    </font>
    <font>
      <sz val="10"/>
      <color theme="1"/>
      <name val="Arial"/>
      <family val="2"/>
    </font>
    <font>
      <sz val="10"/>
      <color theme="0"/>
      <name val="Arial"/>
      <family val="2"/>
    </font>
    <font>
      <b/>
      <sz val="10"/>
      <color theme="0"/>
      <name val="Arial"/>
      <family val="2"/>
    </font>
    <font>
      <b/>
      <sz val="11"/>
      <color rgb="FF000000"/>
      <name val="Calibri"/>
      <family val="2"/>
    </font>
    <font>
      <i/>
      <sz val="10"/>
      <color theme="1"/>
      <name val="Arial"/>
      <family val="2"/>
    </font>
    <font>
      <sz val="11"/>
      <color rgb="FF000000"/>
      <name val="Calibri"/>
      <family val="2"/>
    </font>
    <font>
      <i/>
      <sz val="11"/>
      <color rgb="FF000000"/>
      <name val="Calibri"/>
      <family val="2"/>
    </font>
    <font>
      <sz val="11"/>
      <color theme="1"/>
      <name val="Calibri"/>
      <family val="2"/>
    </font>
    <font>
      <i/>
      <sz val="11"/>
      <color theme="1"/>
      <name val="Calibri"/>
      <family val="2"/>
    </font>
    <font>
      <i/>
      <sz val="10"/>
      <color rgb="FF000000"/>
      <name val="Arial"/>
      <family val="2"/>
    </font>
    <font>
      <sz val="10"/>
      <color rgb="FFFFFFFF"/>
      <name val="Arial"/>
      <family val="2"/>
    </font>
    <font>
      <b/>
      <sz val="10"/>
      <name val="Arial"/>
      <family val="2"/>
    </font>
    <font>
      <sz val="10"/>
      <color rgb="FF000000"/>
      <name val="Arial"/>
      <family val="2"/>
    </font>
    <font>
      <i/>
      <sz val="10"/>
      <name val="Arial"/>
      <family val="2"/>
    </font>
    <font>
      <b/>
      <u/>
      <sz val="10"/>
      <name val="Arial"/>
      <family val="2"/>
    </font>
    <font>
      <b/>
      <sz val="10"/>
      <color rgb="FFFF0000"/>
      <name val="Arial"/>
      <family val="2"/>
    </font>
    <font>
      <sz val="11"/>
      <color theme="5"/>
      <name val="Calibri"/>
      <family val="2"/>
    </font>
    <font>
      <i/>
      <sz val="11"/>
      <color theme="5"/>
      <name val="Calibri"/>
      <family val="2"/>
    </font>
    <font>
      <sz val="10"/>
      <color theme="5"/>
      <name val="Arial"/>
      <family val="2"/>
    </font>
    <font>
      <b/>
      <sz val="10"/>
      <color theme="5"/>
      <name val="Arial"/>
      <family val="2"/>
    </font>
    <font>
      <b/>
      <sz val="10"/>
      <color theme="1"/>
      <name val="Open Sans Light"/>
      <family val="2"/>
    </font>
    <font>
      <sz val="10"/>
      <name val="Open Sans Light"/>
      <family val="2"/>
    </font>
    <font>
      <sz val="10"/>
      <color theme="1"/>
      <name val="Open Sans Light"/>
      <family val="2"/>
    </font>
    <font>
      <sz val="10"/>
      <color rgb="FF000000"/>
      <name val="Open Sans Light"/>
      <family val="2"/>
    </font>
    <font>
      <b/>
      <sz val="10"/>
      <name val="Open Sans Light"/>
      <family val="2"/>
    </font>
  </fonts>
  <fills count="12">
    <fill>
      <patternFill patternType="none"/>
    </fill>
    <fill>
      <patternFill patternType="gray125"/>
    </fill>
    <fill>
      <patternFill patternType="solid">
        <fgColor rgb="FF3122A9"/>
        <bgColor rgb="FF3122A9"/>
      </patternFill>
    </fill>
    <fill>
      <patternFill patternType="solid">
        <fgColor theme="0"/>
        <bgColor theme="0"/>
      </patternFill>
    </fill>
    <fill>
      <patternFill patternType="solid">
        <fgColor rgb="FF000000"/>
        <bgColor rgb="FF000000"/>
      </patternFill>
    </fill>
    <fill>
      <patternFill patternType="solid">
        <fgColor rgb="FFCFE2F3"/>
        <bgColor rgb="FFCFE2F3"/>
      </patternFill>
    </fill>
    <fill>
      <patternFill patternType="solid">
        <fgColor rgb="FFFFFF00"/>
        <bgColor rgb="FFFFFF00"/>
      </patternFill>
    </fill>
    <fill>
      <patternFill patternType="solid">
        <fgColor rgb="FF38761D"/>
        <bgColor rgb="FF38761D"/>
      </patternFill>
    </fill>
    <fill>
      <patternFill patternType="solid">
        <fgColor rgb="FF00FF00"/>
        <bgColor rgb="FF00FF00"/>
      </patternFill>
    </fill>
    <fill>
      <patternFill patternType="solid">
        <fgColor rgb="FFFF0000"/>
        <bgColor rgb="FFFF0000"/>
      </patternFill>
    </fill>
    <fill>
      <patternFill patternType="solid">
        <fgColor theme="7" tint="0.59999389629810485"/>
        <bgColor rgb="FFFFD966"/>
      </patternFill>
    </fill>
    <fill>
      <patternFill patternType="solid">
        <fgColor rgb="FFFFC000"/>
        <bgColor rgb="FFEA9999"/>
      </patternFill>
    </fill>
  </fills>
  <borders count="31">
    <border>
      <left/>
      <right/>
      <top/>
      <bottom/>
      <diagonal/>
    </border>
    <border>
      <left/>
      <right/>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right/>
      <top/>
      <bottom/>
      <diagonal/>
    </border>
    <border>
      <left style="thin">
        <color rgb="FF000000"/>
      </left>
      <right style="thin">
        <color rgb="FF000000"/>
      </right>
      <top style="thin">
        <color rgb="FF000000"/>
      </top>
      <bottom style="double">
        <color rgb="FF000000"/>
      </bottom>
      <diagonal/>
    </border>
    <border>
      <left/>
      <right style="thin">
        <color rgb="FF000000"/>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right style="thin">
        <color rgb="FF000000"/>
      </right>
      <top style="thick">
        <color rgb="FF000000"/>
      </top>
      <bottom style="thin">
        <color rgb="FF000000"/>
      </bottom>
      <diagonal/>
    </border>
    <border>
      <left/>
      <right style="thin">
        <color rgb="FF000000"/>
      </right>
      <top style="thin">
        <color rgb="FF000000"/>
      </top>
      <bottom style="thick">
        <color rgb="FF000000"/>
      </bottom>
      <diagonal/>
    </border>
    <border>
      <left style="thin">
        <color rgb="FF000000"/>
      </left>
      <right style="thick">
        <color rgb="FF000000"/>
      </right>
      <top style="thin">
        <color rgb="FF000000"/>
      </top>
      <bottom/>
      <diagonal/>
    </border>
    <border>
      <left style="thin">
        <color rgb="FF000000"/>
      </left>
      <right style="thin">
        <color rgb="FF000000"/>
      </right>
      <top style="thick">
        <color rgb="FF000000"/>
      </top>
      <bottom style="thick">
        <color rgb="FF000000"/>
      </bottom>
      <diagonal/>
    </border>
    <border>
      <left/>
      <right style="thick">
        <color rgb="FF000000"/>
      </right>
      <top style="thick">
        <color rgb="FF000000"/>
      </top>
      <bottom/>
      <diagonal/>
    </border>
  </borders>
  <cellStyleXfs count="1">
    <xf numFmtId="0" fontId="0" fillId="0" borderId="0"/>
  </cellStyleXfs>
  <cellXfs count="172">
    <xf numFmtId="0" fontId="0" fillId="0" borderId="0" xfId="0" applyFont="1" applyAlignment="1"/>
    <xf numFmtId="0" fontId="1" fillId="2" borderId="1" xfId="0" applyFont="1" applyFill="1" applyBorder="1" applyAlignment="1">
      <alignment vertical="center"/>
    </xf>
    <xf numFmtId="0" fontId="2" fillId="2" borderId="1" xfId="0" applyFont="1" applyFill="1" applyBorder="1"/>
    <xf numFmtId="0" fontId="3" fillId="0" borderId="0" xfId="0" applyFont="1"/>
    <xf numFmtId="0" fontId="4" fillId="0" borderId="0" xfId="0" applyFont="1"/>
    <xf numFmtId="0" fontId="0" fillId="0" borderId="0" xfId="0" applyFont="1"/>
    <xf numFmtId="0" fontId="2" fillId="0" borderId="2" xfId="0" applyFont="1" applyBorder="1"/>
    <xf numFmtId="0" fontId="5" fillId="0" borderId="2" xfId="0" applyFont="1" applyBorder="1"/>
    <xf numFmtId="0" fontId="0" fillId="0" borderId="2" xfId="0" applyFont="1" applyBorder="1"/>
    <xf numFmtId="0" fontId="2" fillId="0" borderId="0" xfId="0" applyFont="1"/>
    <xf numFmtId="0" fontId="3" fillId="0" borderId="3" xfId="0" applyFont="1" applyBorder="1"/>
    <xf numFmtId="0" fontId="6" fillId="0" borderId="0" xfId="0" applyFont="1"/>
    <xf numFmtId="164" fontId="0" fillId="0" borderId="3" xfId="0" applyNumberFormat="1" applyFont="1" applyBorder="1"/>
    <xf numFmtId="0" fontId="2" fillId="0" borderId="3" xfId="0" applyFont="1" applyBorder="1"/>
    <xf numFmtId="0" fontId="0" fillId="0" borderId="0" xfId="0" applyFont="1" applyAlignment="1">
      <alignment horizontal="right"/>
    </xf>
    <xf numFmtId="1" fontId="7" fillId="0" borderId="0" xfId="0" applyNumberFormat="1" applyFont="1" applyAlignment="1">
      <alignment horizontal="left"/>
    </xf>
    <xf numFmtId="0" fontId="3" fillId="0" borderId="2" xfId="0" applyFont="1" applyBorder="1"/>
    <xf numFmtId="1" fontId="0" fillId="0" borderId="2" xfId="0" applyNumberFormat="1" applyFont="1" applyBorder="1" applyAlignment="1">
      <alignment horizontal="left"/>
    </xf>
    <xf numFmtId="0" fontId="8" fillId="0" borderId="2" xfId="0" applyFont="1" applyBorder="1"/>
    <xf numFmtId="0" fontId="2" fillId="0" borderId="4" xfId="0" applyFont="1" applyBorder="1"/>
    <xf numFmtId="0" fontId="2" fillId="0" borderId="5" xfId="0" applyFont="1" applyBorder="1"/>
    <xf numFmtId="0" fontId="2" fillId="0" borderId="0" xfId="0" applyFont="1" applyAlignment="1">
      <alignment wrapText="1"/>
    </xf>
    <xf numFmtId="0" fontId="2" fillId="0" borderId="5" xfId="0" applyFont="1" applyBorder="1" applyAlignment="1">
      <alignment wrapText="1"/>
    </xf>
    <xf numFmtId="0" fontId="2" fillId="0" borderId="5" xfId="0" applyFont="1" applyBorder="1" applyAlignment="1">
      <alignment horizontal="right" wrapText="1"/>
    </xf>
    <xf numFmtId="0" fontId="2" fillId="0" borderId="0" xfId="0" applyFont="1" applyAlignment="1">
      <alignment horizontal="right" wrapText="1"/>
    </xf>
    <xf numFmtId="0" fontId="3" fillId="0" borderId="5" xfId="0" applyFont="1" applyBorder="1" applyAlignment="1">
      <alignment horizontal="right" wrapText="1"/>
    </xf>
    <xf numFmtId="165" fontId="2" fillId="0" borderId="0" xfId="0" applyNumberFormat="1" applyFont="1"/>
    <xf numFmtId="165" fontId="3" fillId="0" borderId="0" xfId="0" applyNumberFormat="1" applyFont="1"/>
    <xf numFmtId="165" fontId="0" fillId="0" borderId="0" xfId="0" applyNumberFormat="1" applyFont="1"/>
    <xf numFmtId="165" fontId="9" fillId="0" borderId="0" xfId="0" applyNumberFormat="1" applyFont="1"/>
    <xf numFmtId="0" fontId="10" fillId="0" borderId="0" xfId="0" applyFont="1"/>
    <xf numFmtId="0" fontId="11" fillId="0" borderId="0" xfId="0" applyFont="1" applyAlignment="1">
      <alignment horizontal="left"/>
    </xf>
    <xf numFmtId="0" fontId="13" fillId="0" borderId="0" xfId="0" applyFont="1" applyAlignment="1"/>
    <xf numFmtId="0" fontId="14" fillId="0" borderId="0" xfId="0" applyFont="1" applyAlignment="1"/>
    <xf numFmtId="0" fontId="14" fillId="0" borderId="5" xfId="0" applyFont="1" applyBorder="1" applyAlignment="1"/>
    <xf numFmtId="0" fontId="14" fillId="0" borderId="5" xfId="0" applyFont="1" applyBorder="1" applyAlignment="1">
      <alignment horizontal="right"/>
    </xf>
    <xf numFmtId="166" fontId="14" fillId="0" borderId="0" xfId="0" applyNumberFormat="1" applyFont="1" applyAlignment="1">
      <alignment horizontal="right"/>
    </xf>
    <xf numFmtId="0" fontId="14" fillId="0" borderId="0" xfId="0" applyFont="1" applyAlignment="1"/>
    <xf numFmtId="0" fontId="1" fillId="2" borderId="1" xfId="0" applyFont="1" applyFill="1" applyBorder="1" applyAlignment="1">
      <alignment vertical="center"/>
    </xf>
    <xf numFmtId="0" fontId="2" fillId="2" borderId="1" xfId="0" applyFont="1" applyFill="1" applyBorder="1" applyAlignment="1">
      <alignment vertical="center"/>
    </xf>
    <xf numFmtId="0" fontId="1" fillId="2" borderId="1" xfId="0" applyFont="1" applyFill="1" applyBorder="1" applyAlignment="1">
      <alignment vertical="center" wrapText="1"/>
    </xf>
    <xf numFmtId="0" fontId="15" fillId="3" borderId="1" xfId="0" applyFont="1" applyFill="1" applyBorder="1" applyAlignment="1">
      <alignment vertical="center" wrapText="1"/>
    </xf>
    <xf numFmtId="0" fontId="2" fillId="3" borderId="1" xfId="0" applyFont="1" applyFill="1" applyBorder="1" applyAlignment="1">
      <alignment vertical="center" wrapText="1"/>
    </xf>
    <xf numFmtId="0" fontId="1" fillId="0" borderId="0" xfId="0" applyFont="1"/>
    <xf numFmtId="0" fontId="16" fillId="0" borderId="0" xfId="0" applyFont="1"/>
    <xf numFmtId="0" fontId="17" fillId="0" borderId="0" xfId="0" applyFont="1"/>
    <xf numFmtId="0" fontId="17" fillId="0" borderId="0" xfId="0" applyFont="1" applyAlignment="1">
      <alignment wrapText="1"/>
    </xf>
    <xf numFmtId="0" fontId="1" fillId="4" borderId="1" xfId="0" applyFont="1" applyFill="1" applyBorder="1"/>
    <xf numFmtId="0" fontId="9" fillId="5" borderId="1" xfId="0" applyFont="1" applyFill="1" applyBorder="1"/>
    <xf numFmtId="0" fontId="16" fillId="5" borderId="1" xfId="0" applyFont="1" applyFill="1" applyBorder="1"/>
    <xf numFmtId="0" fontId="17" fillId="5" borderId="1" xfId="0" applyFont="1" applyFill="1" applyBorder="1"/>
    <xf numFmtId="0" fontId="17" fillId="5" borderId="1" xfId="0" applyFont="1" applyFill="1" applyBorder="1" applyAlignment="1">
      <alignment wrapText="1"/>
    </xf>
    <xf numFmtId="0" fontId="2" fillId="5" borderId="1" xfId="0" applyFont="1" applyFill="1" applyBorder="1" applyAlignment="1">
      <alignment wrapText="1"/>
    </xf>
    <xf numFmtId="0" fontId="18" fillId="0" borderId="0" xfId="0" applyFont="1"/>
    <xf numFmtId="0" fontId="2" fillId="6" borderId="6" xfId="0" applyFont="1" applyFill="1" applyBorder="1"/>
    <xf numFmtId="0" fontId="0" fillId="5" borderId="1" xfId="0" applyFont="1" applyFill="1" applyBorder="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xf numFmtId="0" fontId="20" fillId="0" borderId="0" xfId="0" applyFont="1"/>
    <xf numFmtId="0" fontId="22" fillId="0" borderId="0" xfId="0" applyFont="1"/>
    <xf numFmtId="0" fontId="1" fillId="5" borderId="1" xfId="0" applyFont="1" applyFill="1" applyBorder="1"/>
    <xf numFmtId="0" fontId="2" fillId="5" borderId="1" xfId="0" applyFont="1" applyFill="1" applyBorder="1"/>
    <xf numFmtId="0" fontId="2" fillId="7" borderId="6" xfId="0" applyFont="1" applyFill="1" applyBorder="1"/>
    <xf numFmtId="0" fontId="18" fillId="0" borderId="6" xfId="0" applyFont="1" applyBorder="1"/>
    <xf numFmtId="0" fontId="2" fillId="0" borderId="0" xfId="0" applyFont="1" applyAlignment="1">
      <alignment horizontal="left"/>
    </xf>
    <xf numFmtId="0" fontId="3" fillId="0" borderId="0" xfId="0" applyFont="1" applyAlignment="1">
      <alignment horizontal="left"/>
    </xf>
    <xf numFmtId="0" fontId="2" fillId="8" borderId="6" xfId="0" applyFont="1" applyFill="1" applyBorder="1"/>
    <xf numFmtId="0" fontId="23" fillId="0" borderId="6" xfId="0" applyFont="1" applyBorder="1"/>
    <xf numFmtId="0" fontId="17" fillId="9" borderId="6" xfId="0" applyFont="1" applyFill="1" applyBorder="1" applyAlignment="1">
      <alignment wrapText="1"/>
    </xf>
    <xf numFmtId="0" fontId="2" fillId="3" borderId="1" xfId="0" applyFont="1" applyFill="1" applyBorder="1" applyAlignment="1">
      <alignment wrapText="1"/>
    </xf>
    <xf numFmtId="0" fontId="1" fillId="3" borderId="1" xfId="0" applyFont="1" applyFill="1" applyBorder="1" applyAlignment="1">
      <alignment wrapText="1"/>
    </xf>
    <xf numFmtId="0" fontId="15" fillId="3" borderId="1" xfId="0" applyFont="1" applyFill="1" applyBorder="1" applyAlignment="1">
      <alignment wrapText="1"/>
    </xf>
    <xf numFmtId="0" fontId="24" fillId="3" borderId="1" xfId="0" applyFont="1" applyFill="1" applyBorder="1" applyAlignment="1">
      <alignment wrapText="1"/>
    </xf>
    <xf numFmtId="0" fontId="16" fillId="3" borderId="1" xfId="0" applyFont="1" applyFill="1" applyBorder="1" applyAlignment="1">
      <alignment wrapText="1"/>
    </xf>
    <xf numFmtId="0" fontId="17" fillId="0" borderId="9" xfId="0" applyFont="1" applyBorder="1" applyAlignment="1">
      <alignment wrapText="1"/>
    </xf>
    <xf numFmtId="0" fontId="3" fillId="0" borderId="9" xfId="0" applyFont="1" applyBorder="1" applyAlignment="1">
      <alignment wrapText="1"/>
    </xf>
    <xf numFmtId="0" fontId="3" fillId="0" borderId="0" xfId="0" applyFont="1" applyAlignment="1">
      <alignment wrapText="1"/>
    </xf>
    <xf numFmtId="0" fontId="19" fillId="0" borderId="0" xfId="0" applyFont="1" applyAlignment="1">
      <alignment horizontal="right"/>
    </xf>
    <xf numFmtId="0" fontId="0" fillId="0" borderId="0" xfId="0" applyFont="1" applyAlignment="1"/>
    <xf numFmtId="0" fontId="2" fillId="0" borderId="0" xfId="0" applyFont="1" applyAlignment="1">
      <alignment wrapText="1"/>
    </xf>
    <xf numFmtId="0" fontId="17" fillId="0" borderId="0" xfId="0" applyFont="1" applyAlignment="1">
      <alignment wrapText="1"/>
    </xf>
    <xf numFmtId="0" fontId="0" fillId="0" borderId="0" xfId="0" applyFont="1" applyAlignment="1">
      <alignment horizontal="center" wrapText="1"/>
    </xf>
    <xf numFmtId="0" fontId="12" fillId="0" borderId="8" xfId="0" applyFont="1" applyBorder="1" applyAlignment="1"/>
    <xf numFmtId="0" fontId="0" fillId="0" borderId="8" xfId="0" applyFont="1" applyBorder="1" applyAlignment="1"/>
    <xf numFmtId="0" fontId="0" fillId="6" borderId="6" xfId="0" applyFont="1" applyFill="1" applyBorder="1" applyAlignment="1">
      <alignment horizontal="center"/>
    </xf>
    <xf numFmtId="0" fontId="2" fillId="6" borderId="6" xfId="0" applyFont="1" applyFill="1" applyBorder="1" applyAlignment="1">
      <alignment horizontal="center"/>
    </xf>
    <xf numFmtId="0" fontId="0" fillId="6" borderId="6" xfId="0" applyFont="1" applyFill="1" applyBorder="1" applyAlignment="1">
      <alignment horizontal="center" wrapText="1"/>
    </xf>
    <xf numFmtId="0" fontId="2" fillId="0" borderId="0" xfId="0" applyFont="1" applyAlignment="1">
      <alignment horizontal="center"/>
    </xf>
    <xf numFmtId="165" fontId="2" fillId="0" borderId="0" xfId="0" applyNumberFormat="1" applyFont="1" applyAlignment="1">
      <alignment horizontal="center"/>
    </xf>
    <xf numFmtId="165" fontId="9" fillId="0" borderId="7" xfId="0" applyNumberFormat="1" applyFont="1" applyBorder="1" applyAlignment="1">
      <alignment horizontal="center"/>
    </xf>
    <xf numFmtId="0" fontId="19" fillId="6" borderId="6" xfId="0" applyFont="1" applyFill="1" applyBorder="1" applyAlignment="1">
      <alignment horizontal="center"/>
    </xf>
    <xf numFmtId="0" fontId="0" fillId="0" borderId="6" xfId="0" applyFont="1" applyBorder="1" applyAlignment="1">
      <alignment horizontal="center"/>
    </xf>
    <xf numFmtId="165" fontId="2" fillId="0" borderId="6" xfId="0" applyNumberFormat="1" applyFont="1" applyBorder="1" applyAlignment="1">
      <alignment horizontal="center"/>
    </xf>
    <xf numFmtId="165" fontId="3" fillId="0" borderId="6" xfId="0" applyNumberFormat="1" applyFont="1" applyBorder="1" applyAlignment="1">
      <alignment horizontal="center"/>
    </xf>
    <xf numFmtId="0" fontId="2" fillId="10" borderId="6" xfId="0" applyFont="1" applyFill="1" applyBorder="1"/>
    <xf numFmtId="0" fontId="17" fillId="11" borderId="6" xfId="0" applyFont="1" applyFill="1" applyBorder="1" applyAlignment="1">
      <alignment wrapText="1"/>
    </xf>
    <xf numFmtId="0" fontId="25" fillId="0" borderId="8" xfId="0" applyFont="1" applyFill="1" applyBorder="1" applyAlignment="1"/>
    <xf numFmtId="0" fontId="28" fillId="0" borderId="8" xfId="0" applyFont="1" applyFill="1" applyBorder="1" applyAlignment="1"/>
    <xf numFmtId="0" fontId="29" fillId="0" borderId="9" xfId="0" applyFont="1" applyBorder="1" applyAlignment="1">
      <alignment wrapText="1"/>
    </xf>
    <xf numFmtId="0" fontId="19" fillId="0" borderId="0" xfId="0" applyFont="1" applyAlignment="1">
      <alignment horizontal="center" wrapText="1"/>
    </xf>
    <xf numFmtId="0" fontId="21" fillId="0" borderId="0" xfId="0" applyFont="1" applyAlignment="1">
      <alignment horizontal="center"/>
    </xf>
    <xf numFmtId="3" fontId="2" fillId="6" borderId="6" xfId="0" applyNumberFormat="1" applyFont="1" applyFill="1" applyBorder="1" applyAlignment="1">
      <alignment horizontal="center"/>
    </xf>
    <xf numFmtId="0" fontId="12" fillId="0" borderId="10" xfId="0" applyFont="1" applyBorder="1" applyAlignment="1"/>
    <xf numFmtId="0" fontId="3" fillId="0" borderId="9" xfId="0" applyFont="1" applyBorder="1" applyAlignment="1">
      <alignment horizontal="center" wrapText="1"/>
    </xf>
    <xf numFmtId="0" fontId="3" fillId="0" borderId="9" xfId="0" applyFont="1" applyBorder="1" applyAlignment="1">
      <alignment vertical="center" wrapText="1"/>
    </xf>
    <xf numFmtId="0" fontId="3" fillId="0" borderId="9" xfId="0" applyFont="1" applyBorder="1" applyAlignment="1">
      <alignment horizontal="center" vertical="center" wrapText="1"/>
    </xf>
    <xf numFmtId="3" fontId="19" fillId="6" borderId="6" xfId="0" applyNumberFormat="1" applyFont="1" applyFill="1" applyBorder="1" applyAlignment="1">
      <alignment horizontal="center"/>
    </xf>
    <xf numFmtId="0" fontId="30" fillId="0" borderId="0" xfId="0" applyFont="1" applyAlignment="1">
      <alignment horizontal="center" wrapText="1"/>
    </xf>
    <xf numFmtId="0" fontId="30" fillId="0" borderId="0" xfId="0" applyFont="1" applyAlignment="1">
      <alignment horizontal="center"/>
    </xf>
    <xf numFmtId="0" fontId="31" fillId="0" borderId="0" xfId="0" applyFont="1"/>
    <xf numFmtId="0" fontId="32" fillId="0" borderId="0" xfId="0" applyFont="1" applyAlignment="1"/>
    <xf numFmtId="0" fontId="33" fillId="0" borderId="0" xfId="0" applyFont="1"/>
    <xf numFmtId="0" fontId="12" fillId="0" borderId="6" xfId="0" applyFont="1" applyBorder="1" applyAlignment="1">
      <alignment horizontal="center"/>
    </xf>
    <xf numFmtId="0" fontId="0" fillId="0" borderId="0" xfId="0" applyFont="1" applyAlignment="1">
      <alignment horizontal="center" vertical="center"/>
    </xf>
    <xf numFmtId="0" fontId="35" fillId="0" borderId="14" xfId="0" applyFont="1" applyFill="1" applyBorder="1" applyAlignment="1"/>
    <xf numFmtId="0" fontId="36" fillId="0" borderId="15" xfId="0" applyFont="1" applyFill="1" applyBorder="1" applyAlignment="1">
      <alignment horizontal="center"/>
    </xf>
    <xf numFmtId="0" fontId="36" fillId="0" borderId="15" xfId="0" applyFont="1" applyFill="1" applyBorder="1"/>
    <xf numFmtId="0" fontId="37" fillId="0" borderId="15" xfId="0" applyFont="1" applyFill="1" applyBorder="1" applyAlignment="1">
      <alignment horizontal="center"/>
    </xf>
    <xf numFmtId="165" fontId="36" fillId="0" borderId="15" xfId="0" applyNumberFormat="1" applyFont="1" applyFill="1" applyBorder="1" applyAlignment="1">
      <alignment horizontal="center"/>
    </xf>
    <xf numFmtId="0" fontId="35" fillId="0" borderId="17" xfId="0" applyFont="1" applyFill="1" applyBorder="1" applyAlignment="1"/>
    <xf numFmtId="0" fontId="36" fillId="0" borderId="6" xfId="0" applyFont="1" applyFill="1" applyBorder="1" applyAlignment="1">
      <alignment horizontal="center"/>
    </xf>
    <xf numFmtId="0" fontId="36" fillId="0" borderId="6" xfId="0" applyFont="1" applyFill="1" applyBorder="1"/>
    <xf numFmtId="0" fontId="37" fillId="0" borderId="6" xfId="0" applyFont="1" applyFill="1" applyBorder="1" applyAlignment="1">
      <alignment horizontal="center"/>
    </xf>
    <xf numFmtId="165" fontId="36" fillId="0" borderId="6" xfId="0" applyNumberFormat="1" applyFont="1" applyFill="1" applyBorder="1" applyAlignment="1">
      <alignment horizontal="center"/>
    </xf>
    <xf numFmtId="0" fontId="35" fillId="0" borderId="19" xfId="0" applyFont="1" applyFill="1" applyBorder="1" applyAlignment="1"/>
    <xf numFmtId="0" fontId="36" fillId="0" borderId="20" xfId="0" applyFont="1" applyFill="1" applyBorder="1" applyAlignment="1">
      <alignment horizontal="center"/>
    </xf>
    <xf numFmtId="0" fontId="36" fillId="0" borderId="20" xfId="0" applyFont="1" applyFill="1" applyBorder="1"/>
    <xf numFmtId="0" fontId="37" fillId="0" borderId="20" xfId="0" applyFont="1" applyFill="1" applyBorder="1" applyAlignment="1">
      <alignment horizontal="center"/>
    </xf>
    <xf numFmtId="165" fontId="36" fillId="0" borderId="20" xfId="0" applyNumberFormat="1" applyFont="1" applyFill="1" applyBorder="1" applyAlignment="1">
      <alignment horizontal="center"/>
    </xf>
    <xf numFmtId="3" fontId="36" fillId="0" borderId="15" xfId="0" applyNumberFormat="1" applyFont="1" applyFill="1" applyBorder="1" applyAlignment="1">
      <alignment horizontal="center"/>
    </xf>
    <xf numFmtId="0" fontId="35" fillId="0" borderId="15" xfId="0" applyFont="1" applyFill="1" applyBorder="1" applyAlignment="1">
      <alignment horizontal="center"/>
    </xf>
    <xf numFmtId="3" fontId="36" fillId="0" borderId="6" xfId="0" applyNumberFormat="1" applyFont="1" applyFill="1" applyBorder="1" applyAlignment="1">
      <alignment horizontal="center"/>
    </xf>
    <xf numFmtId="0" fontId="35" fillId="0" borderId="6" xfId="0" applyFont="1" applyFill="1" applyBorder="1" applyAlignment="1">
      <alignment horizontal="center"/>
    </xf>
    <xf numFmtId="3" fontId="36" fillId="0" borderId="20" xfId="0" applyNumberFormat="1" applyFont="1" applyFill="1" applyBorder="1" applyAlignment="1">
      <alignment horizontal="center"/>
    </xf>
    <xf numFmtId="0" fontId="35" fillId="0" borderId="20" xfId="0" applyFont="1" applyFill="1" applyBorder="1" applyAlignment="1">
      <alignment horizontal="center"/>
    </xf>
    <xf numFmtId="0" fontId="35" fillId="0" borderId="24" xfId="0" applyFont="1" applyFill="1" applyBorder="1" applyAlignment="1"/>
    <xf numFmtId="3" fontId="36" fillId="0" borderId="12" xfId="0" applyNumberFormat="1" applyFont="1" applyFill="1" applyBorder="1" applyAlignment="1">
      <alignment horizontal="center"/>
    </xf>
    <xf numFmtId="0" fontId="36" fillId="0" borderId="12" xfId="0" applyFont="1" applyFill="1" applyBorder="1" applyAlignment="1">
      <alignment horizontal="center"/>
    </xf>
    <xf numFmtId="0" fontId="36" fillId="0" borderId="12" xfId="0" applyFont="1" applyFill="1" applyBorder="1"/>
    <xf numFmtId="0" fontId="35" fillId="0" borderId="12" xfId="0" applyFont="1" applyFill="1" applyBorder="1" applyAlignment="1">
      <alignment horizontal="center"/>
    </xf>
    <xf numFmtId="165" fontId="36" fillId="0" borderId="12" xfId="0" applyNumberFormat="1" applyFont="1" applyFill="1" applyBorder="1" applyAlignment="1">
      <alignment horizontal="center"/>
    </xf>
    <xf numFmtId="3" fontId="37" fillId="0" borderId="15" xfId="0" applyNumberFormat="1" applyFont="1" applyFill="1" applyBorder="1" applyAlignment="1">
      <alignment horizontal="center"/>
    </xf>
    <xf numFmtId="3" fontId="37" fillId="0" borderId="6" xfId="0" applyNumberFormat="1" applyFont="1" applyFill="1" applyBorder="1" applyAlignment="1">
      <alignment horizontal="center"/>
    </xf>
    <xf numFmtId="3" fontId="37" fillId="0" borderId="20" xfId="0" applyNumberFormat="1" applyFont="1" applyFill="1" applyBorder="1" applyAlignment="1">
      <alignment horizontal="center"/>
    </xf>
    <xf numFmtId="3" fontId="37" fillId="0" borderId="12" xfId="0" applyNumberFormat="1" applyFont="1" applyFill="1" applyBorder="1" applyAlignment="1">
      <alignment horizontal="center"/>
    </xf>
    <xf numFmtId="0" fontId="38" fillId="0" borderId="22" xfId="0" applyFont="1" applyFill="1" applyBorder="1" applyAlignment="1">
      <alignment horizontal="center" vertical="center" wrapText="1"/>
    </xf>
    <xf numFmtId="0" fontId="38" fillId="0" borderId="23" xfId="0" applyFont="1" applyFill="1" applyBorder="1" applyAlignment="1">
      <alignment horizontal="center" vertical="center" wrapText="1"/>
    </xf>
    <xf numFmtId="165" fontId="34" fillId="0" borderId="15" xfId="0" applyNumberFormat="1" applyFont="1" applyFill="1" applyBorder="1" applyAlignment="1">
      <alignment horizontal="center"/>
    </xf>
    <xf numFmtId="165" fontId="34" fillId="0" borderId="6" xfId="0" applyNumberFormat="1" applyFont="1" applyFill="1" applyBorder="1" applyAlignment="1">
      <alignment horizontal="center"/>
    </xf>
    <xf numFmtId="165" fontId="34" fillId="0" borderId="20" xfId="0" applyNumberFormat="1" applyFont="1" applyFill="1" applyBorder="1" applyAlignment="1">
      <alignment horizontal="center"/>
    </xf>
    <xf numFmtId="165" fontId="34" fillId="0" borderId="12" xfId="0" applyNumberFormat="1" applyFont="1" applyFill="1" applyBorder="1" applyAlignment="1">
      <alignment horizontal="center"/>
    </xf>
    <xf numFmtId="165" fontId="36" fillId="0" borderId="26" xfId="0" applyNumberFormat="1" applyFont="1" applyFill="1" applyBorder="1" applyAlignment="1">
      <alignment horizontal="center"/>
    </xf>
    <xf numFmtId="165" fontId="36" fillId="0" borderId="11" xfId="0" applyNumberFormat="1" applyFont="1" applyFill="1" applyBorder="1" applyAlignment="1">
      <alignment horizontal="center"/>
    </xf>
    <xf numFmtId="165" fontId="36" fillId="0" borderId="27" xfId="0" applyNumberFormat="1" applyFont="1" applyFill="1" applyBorder="1" applyAlignment="1">
      <alignment horizontal="center"/>
    </xf>
    <xf numFmtId="165" fontId="36" fillId="0" borderId="13" xfId="0" applyNumberFormat="1" applyFont="1" applyFill="1" applyBorder="1" applyAlignment="1">
      <alignment horizontal="center"/>
    </xf>
    <xf numFmtId="165" fontId="34" fillId="0" borderId="13" xfId="0" applyNumberFormat="1" applyFont="1" applyFill="1" applyBorder="1" applyAlignment="1">
      <alignment horizontal="center"/>
    </xf>
    <xf numFmtId="0" fontId="38" fillId="0" borderId="30" xfId="0" applyFont="1" applyFill="1" applyBorder="1" applyAlignment="1">
      <alignment horizontal="center" vertical="center" wrapText="1"/>
    </xf>
    <xf numFmtId="0" fontId="38" fillId="0" borderId="29" xfId="0" applyFont="1" applyFill="1" applyBorder="1" applyAlignment="1">
      <alignment horizontal="center" vertical="center" wrapText="1"/>
    </xf>
    <xf numFmtId="9" fontId="34" fillId="0" borderId="16" xfId="0" applyNumberFormat="1" applyFont="1" applyFill="1" applyBorder="1" applyAlignment="1">
      <alignment horizontal="center"/>
    </xf>
    <xf numFmtId="9" fontId="34" fillId="0" borderId="18" xfId="0" applyNumberFormat="1" applyFont="1" applyFill="1" applyBorder="1" applyAlignment="1">
      <alignment horizontal="center"/>
    </xf>
    <xf numFmtId="9" fontId="34" fillId="0" borderId="21" xfId="0" applyNumberFormat="1" applyFont="1" applyFill="1" applyBorder="1" applyAlignment="1">
      <alignment horizontal="center"/>
    </xf>
    <xf numFmtId="9" fontId="34" fillId="0" borderId="25" xfId="0" applyNumberFormat="1" applyFont="1" applyFill="1" applyBorder="1" applyAlignment="1">
      <alignment horizontal="center"/>
    </xf>
    <xf numFmtId="9" fontId="34" fillId="0" borderId="28" xfId="0" applyNumberFormat="1" applyFont="1" applyFill="1" applyBorder="1" applyAlignment="1">
      <alignment horizontal="center"/>
    </xf>
    <xf numFmtId="0" fontId="2" fillId="0" borderId="0" xfId="0" applyFont="1"/>
    <xf numFmtId="0" fontId="0" fillId="0" borderId="0" xfId="0" applyFont="1" applyAlignment="1"/>
    <xf numFmtId="0" fontId="2" fillId="0" borderId="0" xfId="0" applyFont="1" applyAlignment="1">
      <alignment vertical="top" wrapText="1"/>
    </xf>
    <xf numFmtId="0" fontId="2" fillId="0" borderId="0" xfId="0" applyFont="1" applyAlignment="1">
      <alignment wrapText="1"/>
    </xf>
    <xf numFmtId="4" fontId="2" fillId="0" borderId="2" xfId="0" applyNumberFormat="1" applyFont="1" applyBorder="1"/>
    <xf numFmtId="0" fontId="12" fillId="0" borderId="2" xfId="0" applyFont="1" applyBorder="1"/>
    <xf numFmtId="0" fontId="17" fillId="0" borderId="0" xfId="0" applyFont="1" applyAlignment="1">
      <alignment wrapText="1"/>
    </xf>
  </cellXfs>
  <cellStyles count="1">
    <cellStyle name="Normal" xfId="0" builtinId="0"/>
  </cellStyles>
  <dxfs count="21">
    <dxf>
      <font>
        <color rgb="FF9C0006"/>
      </font>
      <fill>
        <patternFill>
          <bgColor rgb="FFFFC7CE"/>
        </patternFill>
      </fill>
    </dxf>
    <dxf>
      <fill>
        <patternFill patternType="solid">
          <fgColor rgb="FFEA9999"/>
          <bgColor rgb="FFFFC000"/>
        </patternFill>
      </fill>
    </dxf>
    <dxf>
      <fill>
        <patternFill patternType="solid">
          <fgColor rgb="FF38761D"/>
          <bgColor rgb="FF38761D"/>
        </patternFill>
      </fill>
    </dxf>
    <dxf>
      <fill>
        <patternFill patternType="solid">
          <fgColor rgb="FFFF0000"/>
          <bgColor rgb="FFFF0000"/>
        </patternFill>
      </fill>
    </dxf>
    <dxf>
      <fill>
        <patternFill patternType="solid">
          <fgColor theme="7" tint="0.59996337778862885"/>
          <bgColor theme="7" tint="0.59996337778862885"/>
        </patternFill>
      </fill>
    </dxf>
    <dxf>
      <fill>
        <patternFill patternType="solid">
          <fgColor rgb="FF00FF00"/>
          <bgColor rgb="FF00FF00"/>
        </patternFill>
      </fill>
    </dxf>
    <dxf>
      <fill>
        <patternFill patternType="solid">
          <fgColor rgb="FFEA9999"/>
          <bgColor rgb="FFFFC000"/>
        </patternFill>
      </fill>
    </dxf>
    <dxf>
      <fill>
        <patternFill patternType="solid">
          <fgColor rgb="FF38761D"/>
          <bgColor rgb="FF38761D"/>
        </patternFill>
      </fill>
    </dxf>
    <dxf>
      <fill>
        <patternFill patternType="solid">
          <fgColor rgb="FFFF0000"/>
          <bgColor rgb="FFFF0000"/>
        </patternFill>
      </fill>
    </dxf>
    <dxf>
      <fill>
        <patternFill patternType="solid">
          <fgColor theme="7" tint="0.59996337778862885"/>
          <bgColor theme="7" tint="0.59996337778862885"/>
        </patternFill>
      </fill>
    </dxf>
    <dxf>
      <fill>
        <patternFill patternType="solid">
          <fgColor rgb="FF00FF00"/>
          <bgColor rgb="FF00FF00"/>
        </patternFill>
      </fill>
    </dxf>
    <dxf>
      <fill>
        <patternFill patternType="solid">
          <fgColor rgb="FFEA9999"/>
          <bgColor rgb="FFFFC000"/>
        </patternFill>
      </fill>
    </dxf>
    <dxf>
      <fill>
        <patternFill patternType="solid">
          <fgColor rgb="FF38761D"/>
          <bgColor rgb="FF38761D"/>
        </patternFill>
      </fill>
    </dxf>
    <dxf>
      <fill>
        <patternFill patternType="solid">
          <fgColor rgb="FFFF0000"/>
          <bgColor rgb="FFFF0000"/>
        </patternFill>
      </fill>
    </dxf>
    <dxf>
      <fill>
        <patternFill patternType="solid">
          <fgColor theme="7" tint="0.59996337778862885"/>
          <bgColor theme="7" tint="0.59996337778862885"/>
        </patternFill>
      </fill>
    </dxf>
    <dxf>
      <fill>
        <patternFill patternType="solid">
          <fgColor rgb="FF00FF00"/>
          <bgColor rgb="FF00FF00"/>
        </patternFill>
      </fill>
    </dxf>
    <dxf>
      <fill>
        <patternFill patternType="solid">
          <fgColor rgb="FFEA9999"/>
          <bgColor rgb="FFFFC000"/>
        </patternFill>
      </fill>
    </dxf>
    <dxf>
      <fill>
        <patternFill patternType="solid">
          <fgColor rgb="FF38761D"/>
          <bgColor rgb="FF38761D"/>
        </patternFill>
      </fill>
    </dxf>
    <dxf>
      <fill>
        <patternFill patternType="solid">
          <fgColor rgb="FFFF0000"/>
          <bgColor rgb="FFFF0000"/>
        </patternFill>
      </fill>
    </dxf>
    <dxf>
      <fill>
        <patternFill patternType="solid">
          <fgColor rgb="FFFFD966"/>
          <bgColor theme="7" tint="0.59996337778862885"/>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495300</xdr:colOff>
      <xdr:row>3</xdr:row>
      <xdr:rowOff>371475</xdr:rowOff>
    </xdr:from>
    <xdr:ext cx="4286250" cy="240982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ciencedirect.com/science/article/abs/pii/0004698185900034" TargetMode="External"/><Relationship Id="rId13" Type="http://schemas.openxmlformats.org/officeDocument/2006/relationships/hyperlink" Target="https://www.epa.gov/indoor-air-quality-iaq/air-cleaners-and-air-filters-home" TargetMode="External"/><Relationship Id="rId3" Type="http://schemas.openxmlformats.org/officeDocument/2006/relationships/hyperlink" Target="https://www.colorado.edu/even/people/shelly-miller" TargetMode="External"/><Relationship Id="rId7" Type="http://schemas.openxmlformats.org/officeDocument/2006/relationships/hyperlink" Target="https://shellym80304.files.wordpress.com/2020/06/air-cleaner-report.pdf" TargetMode="External"/><Relationship Id="rId12" Type="http://schemas.openxmlformats.org/officeDocument/2006/relationships/hyperlink" Target="https://ahamverifide.org/" TargetMode="External"/><Relationship Id="rId17" Type="http://schemas.openxmlformats.org/officeDocument/2006/relationships/drawing" Target="../drawings/drawing1.xml"/><Relationship Id="rId2" Type="http://schemas.openxmlformats.org/officeDocument/2006/relationships/hyperlink" Target="https://forhealth.org/" TargetMode="External"/><Relationship Id="rId16" Type="http://schemas.openxmlformats.org/officeDocument/2006/relationships/hyperlink" Target="https://schools.forhealth.org/risk-reduction-strategies-for-reopening-schools/faqs/" TargetMode="External"/><Relationship Id="rId1" Type="http://schemas.openxmlformats.org/officeDocument/2006/relationships/hyperlink" Target="https://forhealth.org/" TargetMode="External"/><Relationship Id="rId6" Type="http://schemas.openxmlformats.org/officeDocument/2006/relationships/hyperlink" Target="https://globalhealth.harvard.edu/path-to-zero-schools-achieving-pandemic-resilient-teaching-and-learning-spaces/" TargetMode="External"/><Relationship Id="rId11" Type="http://schemas.openxmlformats.org/officeDocument/2006/relationships/hyperlink" Target="https://ww2.arb.ca.gov/our-work/programs/air-cleaners-ozone-products/california-certified-air-cleaning-devices" TargetMode="External"/><Relationship Id="rId5" Type="http://schemas.openxmlformats.org/officeDocument/2006/relationships/hyperlink" Target="https://tinyurl.com/portableaircleanertool" TargetMode="External"/><Relationship Id="rId15" Type="http://schemas.openxmlformats.org/officeDocument/2006/relationships/hyperlink" Target="https://pubmed.ncbi.nlm.nih.gov/17100667/" TargetMode="External"/><Relationship Id="rId10" Type="http://schemas.openxmlformats.org/officeDocument/2006/relationships/hyperlink" Target="https://www.tandfonline.com/doi/full/10.1080/15459620600580129?casa_token=90BksVnsPBcAAAAA%3ALI6QfCsrlFVElAHpOtdgvVOt9OjRQ1PN5aMvJbnn5ohUg58Hy1H3DZ8HjfJybl3K9vRO6XyK5HUeXg" TargetMode="External"/><Relationship Id="rId4" Type="http://schemas.openxmlformats.org/officeDocument/2006/relationships/hyperlink" Target="https://schools.forhealth.org/risk-reduction-strategies-for-reopening-schools/" TargetMode="External"/><Relationship Id="rId9" Type="http://schemas.openxmlformats.org/officeDocument/2006/relationships/hyperlink" Target="https://shellym80304.files.wordpress.com/2020/06/miller-leiden-et-al-1996.pdf" TargetMode="External"/><Relationship Id="rId14" Type="http://schemas.openxmlformats.org/officeDocument/2006/relationships/hyperlink" Target="https://pubmed.ncbi.nlm.nih.gov/1653129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3"/>
  <sheetViews>
    <sheetView zoomScale="90" zoomScaleNormal="90" workbookViewId="0">
      <selection activeCell="F48" sqref="F48"/>
    </sheetView>
  </sheetViews>
  <sheetFormatPr defaultColWidth="14.46484375" defaultRowHeight="15.75" customHeight="1"/>
  <cols>
    <col min="1" max="6" width="14.46484375" customWidth="1"/>
  </cols>
  <sheetData>
    <row r="1" spans="1:27" s="80" customFormat="1" ht="15.75" customHeight="1"/>
    <row r="2" spans="1:27" s="80" customFormat="1" ht="15.75" customHeight="1">
      <c r="B2" s="113" t="s">
        <v>184</v>
      </c>
    </row>
    <row r="3" spans="1:27" s="80" customFormat="1" ht="15.75" customHeight="1"/>
    <row r="4" spans="1:27" ht="30" customHeight="1">
      <c r="A4" s="1" t="s">
        <v>0</v>
      </c>
      <c r="B4" s="2"/>
      <c r="C4" s="2"/>
      <c r="D4" s="2"/>
      <c r="E4" s="2"/>
      <c r="F4" s="2"/>
      <c r="G4" s="2"/>
      <c r="H4" s="2"/>
      <c r="I4" s="2"/>
      <c r="J4" s="2"/>
      <c r="K4" s="2"/>
      <c r="L4" s="2"/>
      <c r="M4" s="2"/>
      <c r="N4" s="2"/>
    </row>
    <row r="5" spans="1:27" ht="15.75" customHeight="1">
      <c r="A5" s="3" t="s">
        <v>1</v>
      </c>
      <c r="B5" s="4" t="s">
        <v>2</v>
      </c>
      <c r="D5" s="5" t="s">
        <v>3</v>
      </c>
    </row>
    <row r="6" spans="1:27" ht="15.75" customHeight="1">
      <c r="B6" s="4" t="s">
        <v>4</v>
      </c>
      <c r="D6" s="5" t="s">
        <v>5</v>
      </c>
    </row>
    <row r="7" spans="1:27" ht="15.75" customHeight="1">
      <c r="A7" s="6"/>
      <c r="B7" s="7" t="s">
        <v>6</v>
      </c>
      <c r="C7" s="6"/>
      <c r="D7" s="8" t="s">
        <v>7</v>
      </c>
      <c r="E7" s="6"/>
      <c r="F7" s="6"/>
      <c r="G7" s="6"/>
      <c r="H7" s="6"/>
      <c r="I7" s="6"/>
      <c r="J7" s="6"/>
      <c r="K7" s="6"/>
    </row>
    <row r="8" spans="1:27" ht="15.75" customHeight="1">
      <c r="A8" s="3" t="s">
        <v>8</v>
      </c>
      <c r="B8" s="9" t="s">
        <v>9</v>
      </c>
      <c r="C8" s="3"/>
      <c r="D8" s="3"/>
      <c r="E8" s="3"/>
      <c r="F8" s="3"/>
      <c r="G8" s="3"/>
      <c r="H8" s="3"/>
      <c r="I8" s="3"/>
      <c r="J8" s="3"/>
      <c r="K8" s="3"/>
      <c r="L8" s="10"/>
      <c r="M8" s="10"/>
      <c r="N8" s="10"/>
      <c r="O8" s="3"/>
      <c r="P8" s="3"/>
      <c r="Q8" s="3"/>
      <c r="R8" s="3"/>
      <c r="S8" s="3"/>
      <c r="T8" s="3"/>
      <c r="U8" s="3"/>
      <c r="V8" s="3"/>
      <c r="W8" s="3"/>
      <c r="X8" s="3"/>
      <c r="Y8" s="3"/>
      <c r="Z8" s="3"/>
      <c r="AA8" s="3"/>
    </row>
    <row r="9" spans="1:27" ht="15.75" customHeight="1">
      <c r="A9" s="9"/>
      <c r="B9" s="11" t="s">
        <v>10</v>
      </c>
    </row>
    <row r="10" spans="1:27" ht="15.75" customHeight="1">
      <c r="A10" s="9"/>
      <c r="B10" s="9" t="s">
        <v>11</v>
      </c>
    </row>
    <row r="11" spans="1:27" ht="15.75" customHeight="1">
      <c r="A11" s="3"/>
      <c r="B11" s="9" t="s">
        <v>12</v>
      </c>
    </row>
    <row r="12" spans="1:27" ht="15.75" customHeight="1">
      <c r="A12" s="10" t="s">
        <v>13</v>
      </c>
      <c r="B12" s="12">
        <v>44048</v>
      </c>
      <c r="C12" s="13"/>
      <c r="D12" s="13"/>
      <c r="E12" s="13"/>
      <c r="F12" s="13"/>
      <c r="G12" s="13"/>
      <c r="H12" s="13"/>
      <c r="I12" s="13"/>
      <c r="J12" s="13"/>
      <c r="K12" s="13"/>
      <c r="L12" s="13"/>
      <c r="M12" s="13"/>
      <c r="N12" s="13"/>
    </row>
    <row r="13" spans="1:27" ht="15.75" customHeight="1">
      <c r="A13" s="3" t="s">
        <v>14</v>
      </c>
      <c r="B13" s="14" t="s">
        <v>15</v>
      </c>
    </row>
    <row r="14" spans="1:27" ht="15.75" customHeight="1">
      <c r="A14" s="3" t="s">
        <v>16</v>
      </c>
      <c r="B14" s="4" t="s">
        <v>17</v>
      </c>
    </row>
    <row r="15" spans="1:27" ht="15.75" customHeight="1">
      <c r="A15" s="3" t="s">
        <v>18</v>
      </c>
      <c r="B15" s="15" t="s">
        <v>19</v>
      </c>
    </row>
    <row r="16" spans="1:27" ht="15.75" customHeight="1">
      <c r="A16" s="16" t="s">
        <v>20</v>
      </c>
      <c r="B16" s="17" t="s">
        <v>21</v>
      </c>
      <c r="C16" s="6"/>
      <c r="D16" s="6"/>
      <c r="E16" s="6"/>
      <c r="F16" s="6"/>
      <c r="G16" s="6"/>
      <c r="H16" s="6"/>
      <c r="I16" s="6"/>
      <c r="J16" s="6"/>
      <c r="K16" s="6"/>
    </row>
    <row r="17" spans="1:14" ht="15.75" customHeight="1">
      <c r="A17" s="10" t="s">
        <v>22</v>
      </c>
      <c r="B17" s="13" t="s">
        <v>23</v>
      </c>
      <c r="C17" s="13"/>
      <c r="D17" s="13"/>
      <c r="E17" s="13"/>
      <c r="F17" s="13"/>
      <c r="G17" s="13"/>
      <c r="H17" s="13"/>
      <c r="I17" s="13"/>
      <c r="J17" s="13"/>
      <c r="K17" s="13"/>
    </row>
    <row r="18" spans="1:14" ht="15.75" customHeight="1">
      <c r="A18" s="9"/>
      <c r="B18" s="9" t="s">
        <v>24</v>
      </c>
    </row>
    <row r="19" spans="1:14" ht="15.75" customHeight="1">
      <c r="A19" s="9"/>
      <c r="B19" s="3" t="s">
        <v>25</v>
      </c>
      <c r="J19" s="9" t="s">
        <v>20</v>
      </c>
    </row>
    <row r="20" spans="1:14" ht="15.75" customHeight="1">
      <c r="A20" s="9"/>
      <c r="B20" s="9" t="s">
        <v>26</v>
      </c>
    </row>
    <row r="21" spans="1:14" ht="15.75" customHeight="1">
      <c r="A21" s="9"/>
      <c r="B21" s="9" t="s">
        <v>27</v>
      </c>
    </row>
    <row r="22" spans="1:14" ht="15.75" customHeight="1">
      <c r="A22" s="6"/>
      <c r="B22" s="18" t="s">
        <v>28</v>
      </c>
      <c r="C22" s="6"/>
      <c r="D22" s="6"/>
      <c r="E22" s="6"/>
      <c r="F22" s="6"/>
      <c r="G22" s="6"/>
      <c r="H22" s="6"/>
      <c r="I22" s="6"/>
      <c r="J22" s="6"/>
      <c r="K22" s="6"/>
    </row>
    <row r="23" spans="1:14" ht="15.75" customHeight="1">
      <c r="A23" s="3" t="s">
        <v>29</v>
      </c>
      <c r="B23" s="9"/>
      <c r="L23" s="13"/>
      <c r="M23" s="13"/>
      <c r="N23" s="13"/>
    </row>
    <row r="24" spans="1:14" ht="15.75" customHeight="1">
      <c r="B24" s="3" t="s">
        <v>30</v>
      </c>
    </row>
    <row r="25" spans="1:14" ht="15.75" customHeight="1">
      <c r="B25" s="9"/>
      <c r="C25" s="9" t="s">
        <v>31</v>
      </c>
    </row>
    <row r="26" spans="1:14" ht="15.75" customHeight="1">
      <c r="B26" s="9"/>
      <c r="C26" s="9" t="s">
        <v>32</v>
      </c>
    </row>
    <row r="27" spans="1:14" ht="15.75" customHeight="1">
      <c r="B27" s="9"/>
      <c r="C27" s="9" t="s">
        <v>33</v>
      </c>
    </row>
    <row r="28" spans="1:14" ht="15.75" customHeight="1">
      <c r="B28" s="3" t="s">
        <v>34</v>
      </c>
    </row>
    <row r="29" spans="1:14" ht="15.75" customHeight="1">
      <c r="B29" s="9"/>
      <c r="C29" s="9" t="s">
        <v>35</v>
      </c>
    </row>
    <row r="30" spans="1:14" ht="15.75" customHeight="1">
      <c r="B30" s="9" t="s">
        <v>20</v>
      </c>
      <c r="C30" s="9" t="s">
        <v>36</v>
      </c>
    </row>
    <row r="31" spans="1:14" ht="15.75" customHeight="1">
      <c r="B31" s="3"/>
      <c r="C31" s="9" t="s">
        <v>37</v>
      </c>
    </row>
    <row r="32" spans="1:14" ht="15.75" customHeight="1">
      <c r="B32" s="3" t="s">
        <v>38</v>
      </c>
    </row>
    <row r="33" spans="2:10" ht="15.75" customHeight="1">
      <c r="B33" s="9"/>
      <c r="C33" s="9" t="s">
        <v>39</v>
      </c>
    </row>
    <row r="34" spans="2:10" ht="15.75" customHeight="1">
      <c r="B34" s="9"/>
      <c r="C34" s="9" t="s">
        <v>40</v>
      </c>
    </row>
    <row r="35" spans="2:10" ht="15.75" customHeight="1">
      <c r="B35" s="9"/>
      <c r="C35" s="9" t="s">
        <v>41</v>
      </c>
    </row>
    <row r="36" spans="2:10" ht="15.75" customHeight="1">
      <c r="B36" s="9" t="s">
        <v>20</v>
      </c>
      <c r="C36" s="9" t="s">
        <v>42</v>
      </c>
    </row>
    <row r="37" spans="2:10" ht="15.75" customHeight="1">
      <c r="B37" s="9"/>
      <c r="C37" s="9" t="s">
        <v>43</v>
      </c>
    </row>
    <row r="38" spans="2:10" ht="15.75" customHeight="1">
      <c r="B38" s="9"/>
      <c r="C38" s="9" t="s">
        <v>44</v>
      </c>
    </row>
    <row r="39" spans="2:10" ht="15.75" customHeight="1">
      <c r="B39" s="9" t="s">
        <v>20</v>
      </c>
      <c r="C39" s="9" t="s">
        <v>45</v>
      </c>
    </row>
    <row r="40" spans="2:10" ht="15.75" customHeight="1">
      <c r="B40" s="3" t="s">
        <v>46</v>
      </c>
    </row>
    <row r="41" spans="2:10" ht="15.75" customHeight="1">
      <c r="C41" s="9" t="s">
        <v>47</v>
      </c>
    </row>
    <row r="42" spans="2:10" ht="15.75" customHeight="1">
      <c r="B42" s="9" t="s">
        <v>20</v>
      </c>
      <c r="C42" s="9" t="s">
        <v>48</v>
      </c>
    </row>
    <row r="43" spans="2:10" ht="15.75" customHeight="1">
      <c r="C43" s="9" t="s">
        <v>49</v>
      </c>
    </row>
    <row r="44" spans="2:10" ht="15.75" customHeight="1">
      <c r="B44" s="9" t="s">
        <v>20</v>
      </c>
      <c r="C44" s="9" t="s">
        <v>50</v>
      </c>
    </row>
    <row r="45" spans="2:10" ht="15.75" customHeight="1">
      <c r="B45" s="3" t="s">
        <v>51</v>
      </c>
      <c r="I45" s="9"/>
      <c r="J45" s="9"/>
    </row>
    <row r="46" spans="2:10" ht="15.75" customHeight="1">
      <c r="B46" s="9"/>
      <c r="C46" s="9" t="s">
        <v>52</v>
      </c>
      <c r="I46" s="9"/>
      <c r="J46" s="9"/>
    </row>
    <row r="47" spans="2:10" ht="15.75" customHeight="1">
      <c r="B47" s="9"/>
      <c r="C47" s="9" t="s">
        <v>53</v>
      </c>
      <c r="I47" s="9"/>
      <c r="J47" s="9"/>
    </row>
    <row r="48" spans="2:10" ht="15.75" customHeight="1">
      <c r="B48" s="3" t="s">
        <v>54</v>
      </c>
    </row>
    <row r="49" spans="1:27" ht="15.75" customHeight="1">
      <c r="B49" s="3"/>
      <c r="I49" s="19" t="s">
        <v>55</v>
      </c>
      <c r="J49" s="19"/>
    </row>
    <row r="50" spans="1:27" ht="15.75" customHeight="1">
      <c r="C50" s="19" t="s">
        <v>56</v>
      </c>
      <c r="D50" s="19"/>
      <c r="E50" s="19"/>
      <c r="F50" s="19"/>
      <c r="G50" s="19"/>
      <c r="I50" s="20">
        <v>500</v>
      </c>
      <c r="J50" s="20" t="s">
        <v>57</v>
      </c>
      <c r="L50" s="20">
        <v>1000</v>
      </c>
      <c r="M50" s="20" t="s">
        <v>58</v>
      </c>
      <c r="N50" s="21"/>
    </row>
    <row r="51" spans="1:27" ht="15.75" customHeight="1">
      <c r="A51" s="21"/>
      <c r="C51" s="22"/>
      <c r="D51" s="22"/>
      <c r="E51" s="23" t="s">
        <v>59</v>
      </c>
      <c r="F51" s="23" t="s">
        <v>60</v>
      </c>
      <c r="G51" s="23" t="s">
        <v>61</v>
      </c>
      <c r="H51" s="24"/>
      <c r="I51" s="23" t="s">
        <v>62</v>
      </c>
      <c r="J51" s="20" t="s">
        <v>59</v>
      </c>
      <c r="K51" s="25" t="s">
        <v>63</v>
      </c>
      <c r="L51" s="23" t="s">
        <v>62</v>
      </c>
      <c r="M51" s="20" t="s">
        <v>59</v>
      </c>
      <c r="N51" s="25" t="s">
        <v>63</v>
      </c>
      <c r="O51" s="21"/>
      <c r="P51" s="21"/>
      <c r="Q51" s="21"/>
      <c r="R51" s="21"/>
      <c r="S51" s="21"/>
      <c r="T51" s="21"/>
      <c r="U51" s="21"/>
      <c r="V51" s="21"/>
      <c r="W51" s="21"/>
      <c r="X51" s="21"/>
      <c r="Y51" s="21"/>
      <c r="Z51" s="21"/>
      <c r="AA51" s="21"/>
    </row>
    <row r="52" spans="1:27" ht="15.75" customHeight="1">
      <c r="C52" s="9" t="s">
        <v>64</v>
      </c>
      <c r="D52" s="9" t="s">
        <v>65</v>
      </c>
      <c r="E52" s="9">
        <v>10</v>
      </c>
      <c r="F52" s="9">
        <v>0.12</v>
      </c>
      <c r="G52" s="9">
        <v>25</v>
      </c>
      <c r="I52" s="26">
        <f t="shared" ref="I52:I53" si="0">(E52*(G52*$I$50/1000))+(F52*$I$50)</f>
        <v>185</v>
      </c>
      <c r="J52" s="26">
        <f t="shared" ref="J52:J53" si="1">I52/(G52*($I$50/1000))</f>
        <v>14.8</v>
      </c>
      <c r="K52" s="27">
        <f t="shared" ref="K52:K53" si="2">(I52*60)/($I$50*8)</f>
        <v>2.7749999999999999</v>
      </c>
      <c r="L52" s="28">
        <f t="shared" ref="L52:L53" si="3">(E52*(G52*$L$50/1000))+(F52*$L$50)</f>
        <v>370</v>
      </c>
      <c r="M52" s="28">
        <f t="shared" ref="M52:M53" si="4">L52/(G52*($L$50/1000))</f>
        <v>14.8</v>
      </c>
      <c r="N52" s="29">
        <f t="shared" ref="N52:N53" si="5">(L52*60)/($L$50*8)</f>
        <v>2.7749999999999999</v>
      </c>
    </row>
    <row r="53" spans="1:27" ht="15.75" customHeight="1">
      <c r="D53" s="9" t="s">
        <v>66</v>
      </c>
      <c r="E53" s="9">
        <v>10</v>
      </c>
      <c r="F53" s="9">
        <v>0.12</v>
      </c>
      <c r="G53" s="9">
        <v>35</v>
      </c>
      <c r="I53" s="26">
        <f t="shared" si="0"/>
        <v>235</v>
      </c>
      <c r="J53" s="26">
        <f t="shared" si="1"/>
        <v>13.428571428571429</v>
      </c>
      <c r="K53" s="27">
        <f t="shared" si="2"/>
        <v>3.5249999999999999</v>
      </c>
      <c r="L53" s="28">
        <f t="shared" si="3"/>
        <v>470</v>
      </c>
      <c r="M53" s="28">
        <f t="shared" si="4"/>
        <v>13.428571428571429</v>
      </c>
      <c r="N53" s="29">
        <f t="shared" si="5"/>
        <v>3.5249999999999999</v>
      </c>
    </row>
    <row r="54" spans="1:27" ht="15.75" customHeight="1">
      <c r="I54" s="9" t="s">
        <v>67</v>
      </c>
      <c r="K54" s="3" t="s">
        <v>20</v>
      </c>
      <c r="L54" s="165" t="s">
        <v>67</v>
      </c>
      <c r="M54" s="166"/>
      <c r="N54" s="9" t="s">
        <v>20</v>
      </c>
    </row>
    <row r="55" spans="1:27" ht="15.75" customHeight="1">
      <c r="I55" s="5" t="s">
        <v>68</v>
      </c>
    </row>
    <row r="56" spans="1:27" ht="15.75" customHeight="1">
      <c r="A56" s="10" t="s">
        <v>69</v>
      </c>
      <c r="B56" s="13"/>
      <c r="C56" s="13"/>
      <c r="D56" s="13"/>
      <c r="E56" s="13"/>
      <c r="F56" s="13"/>
      <c r="G56" s="13"/>
      <c r="H56" s="13"/>
      <c r="I56" s="13"/>
      <c r="J56" s="13"/>
      <c r="K56" s="13"/>
      <c r="L56" s="13"/>
      <c r="M56" s="13"/>
      <c r="N56" s="13"/>
    </row>
    <row r="58" spans="1:27" ht="15.75" customHeight="1">
      <c r="B58" s="3" t="s">
        <v>70</v>
      </c>
      <c r="C58" s="9"/>
      <c r="D58" s="9"/>
      <c r="E58" s="9"/>
    </row>
    <row r="59" spans="1:27" ht="15.75" customHeight="1">
      <c r="C59" s="9" t="s">
        <v>71</v>
      </c>
      <c r="D59" s="9"/>
      <c r="E59" s="9" t="s">
        <v>72</v>
      </c>
    </row>
    <row r="60" spans="1:27" ht="15.75" customHeight="1">
      <c r="D60" s="9" t="s">
        <v>20</v>
      </c>
      <c r="E60" s="4" t="s">
        <v>73</v>
      </c>
    </row>
    <row r="61" spans="1:27" ht="15.75" customHeight="1">
      <c r="B61" s="3"/>
      <c r="C61" s="9" t="s">
        <v>74</v>
      </c>
      <c r="E61" s="30" t="s">
        <v>75</v>
      </c>
    </row>
    <row r="62" spans="1:27" ht="15.75" customHeight="1">
      <c r="B62" s="3"/>
      <c r="C62" s="9"/>
      <c r="E62" s="11" t="s">
        <v>76</v>
      </c>
    </row>
    <row r="63" spans="1:27" ht="15.75" customHeight="1">
      <c r="B63" s="3"/>
      <c r="C63" s="9" t="s">
        <v>77</v>
      </c>
      <c r="E63" s="9" t="s">
        <v>78</v>
      </c>
    </row>
    <row r="64" spans="1:27" ht="15.75" customHeight="1">
      <c r="B64" s="3"/>
      <c r="E64" s="11" t="s">
        <v>79</v>
      </c>
    </row>
    <row r="65" spans="2:6" ht="15.75" customHeight="1">
      <c r="B65" s="3"/>
      <c r="C65" s="9" t="s">
        <v>80</v>
      </c>
      <c r="E65" s="9" t="s">
        <v>81</v>
      </c>
    </row>
    <row r="66" spans="2:6" ht="15.75" customHeight="1">
      <c r="B66" s="3"/>
      <c r="E66" s="11" t="s">
        <v>82</v>
      </c>
    </row>
    <row r="67" spans="2:6" ht="15.75" customHeight="1">
      <c r="B67" s="3"/>
      <c r="C67" s="9" t="s">
        <v>83</v>
      </c>
      <c r="E67" s="11" t="s">
        <v>84</v>
      </c>
    </row>
    <row r="68" spans="2:6" ht="15.75" customHeight="1">
      <c r="B68" s="3"/>
      <c r="C68" s="9" t="s">
        <v>85</v>
      </c>
      <c r="E68" s="9"/>
      <c r="F68" s="11" t="s">
        <v>86</v>
      </c>
    </row>
    <row r="69" spans="2:6" ht="15.75" customHeight="1">
      <c r="B69" s="3" t="s">
        <v>87</v>
      </c>
      <c r="E69" s="9" t="s">
        <v>20</v>
      </c>
    </row>
    <row r="70" spans="2:6" ht="15.75" customHeight="1">
      <c r="C70" s="9" t="s">
        <v>88</v>
      </c>
      <c r="E70" s="9" t="s">
        <v>89</v>
      </c>
    </row>
    <row r="71" spans="2:6" ht="15.75" customHeight="1">
      <c r="E71" s="11" t="s">
        <v>90</v>
      </c>
    </row>
    <row r="72" spans="2:6" ht="15.75" customHeight="1">
      <c r="E72" s="11" t="s">
        <v>91</v>
      </c>
    </row>
    <row r="73" spans="2:6" ht="15.75" customHeight="1">
      <c r="B73" s="3" t="s">
        <v>92</v>
      </c>
    </row>
    <row r="74" spans="2:6" ht="15.75" customHeight="1">
      <c r="C74" s="9" t="s">
        <v>93</v>
      </c>
      <c r="E74" s="9" t="s">
        <v>94</v>
      </c>
    </row>
    <row r="75" spans="2:6" ht="15.75" customHeight="1">
      <c r="E75" s="4" t="s">
        <v>95</v>
      </c>
    </row>
    <row r="76" spans="2:6" ht="15.75" customHeight="1">
      <c r="B76" s="3" t="s">
        <v>96</v>
      </c>
    </row>
    <row r="77" spans="2:6" ht="15.75" customHeight="1">
      <c r="C77" s="9" t="s">
        <v>97</v>
      </c>
      <c r="E77" s="9" t="s">
        <v>98</v>
      </c>
    </row>
    <row r="78" spans="2:6" ht="15.75" customHeight="1">
      <c r="E78" s="11" t="s">
        <v>99</v>
      </c>
    </row>
    <row r="81" spans="1:14" ht="15.75" customHeight="1">
      <c r="A81" s="10" t="s">
        <v>100</v>
      </c>
      <c r="B81" s="13"/>
      <c r="C81" s="13"/>
      <c r="D81" s="13"/>
      <c r="E81" s="13"/>
      <c r="F81" s="13"/>
      <c r="G81" s="13"/>
      <c r="H81" s="13"/>
      <c r="I81" s="13"/>
      <c r="J81" s="13"/>
      <c r="K81" s="13"/>
      <c r="L81" s="13"/>
      <c r="M81" s="13"/>
      <c r="N81" s="13"/>
    </row>
    <row r="82" spans="1:14" ht="43.5" customHeight="1">
      <c r="A82" s="167" t="s">
        <v>101</v>
      </c>
      <c r="B82" s="166"/>
      <c r="C82" s="166"/>
      <c r="D82" s="166"/>
      <c r="E82" s="166"/>
      <c r="F82" s="166"/>
      <c r="G82" s="166"/>
      <c r="H82" s="166"/>
      <c r="I82" s="166"/>
      <c r="J82" s="166"/>
      <c r="K82" s="166"/>
      <c r="L82" s="166"/>
      <c r="M82" s="166"/>
      <c r="N82" s="166"/>
    </row>
    <row r="83" spans="1:14" ht="12.75" customHeight="1">
      <c r="A83" s="168" t="s">
        <v>102</v>
      </c>
      <c r="B83" s="166"/>
      <c r="C83" s="166"/>
      <c r="D83" s="166"/>
      <c r="E83" s="166"/>
      <c r="F83" s="166"/>
      <c r="G83" s="166"/>
      <c r="H83" s="166"/>
      <c r="I83" s="166"/>
      <c r="J83" s="166"/>
      <c r="K83" s="166"/>
      <c r="L83" s="166"/>
      <c r="M83" s="166"/>
      <c r="N83" s="166"/>
    </row>
    <row r="85" spans="1:14" ht="15.75" customHeight="1">
      <c r="A85" s="3" t="s">
        <v>103</v>
      </c>
    </row>
    <row r="86" spans="1:14" ht="15.75" customHeight="1">
      <c r="B86" s="9" t="s">
        <v>63</v>
      </c>
      <c r="C86" s="9" t="s">
        <v>104</v>
      </c>
    </row>
    <row r="87" spans="1:14" ht="15.75" customHeight="1">
      <c r="B87" s="9" t="s">
        <v>62</v>
      </c>
      <c r="C87" s="9" t="s">
        <v>105</v>
      </c>
    </row>
    <row r="88" spans="1:14" ht="15.75" customHeight="1">
      <c r="B88" s="9" t="s">
        <v>106</v>
      </c>
      <c r="C88" s="9" t="s">
        <v>107</v>
      </c>
    </row>
    <row r="89" spans="1:14" ht="15.75" customHeight="1">
      <c r="B89" s="9" t="s">
        <v>108</v>
      </c>
      <c r="C89" s="9" t="s">
        <v>109</v>
      </c>
    </row>
    <row r="90" spans="1:14" ht="15.75" customHeight="1">
      <c r="B90" s="9" t="s">
        <v>56</v>
      </c>
      <c r="C90" s="9" t="s">
        <v>110</v>
      </c>
    </row>
    <row r="91" spans="1:14" ht="15.75" customHeight="1">
      <c r="B91" s="9" t="s">
        <v>111</v>
      </c>
      <c r="C91" s="31" t="s">
        <v>112</v>
      </c>
    </row>
    <row r="92" spans="1:14" ht="15.75" customHeight="1">
      <c r="B92" s="9" t="s">
        <v>113</v>
      </c>
      <c r="C92" s="9" t="s">
        <v>114</v>
      </c>
    </row>
    <row r="93" spans="1:14" ht="15.75" customHeight="1">
      <c r="B93" s="9" t="s">
        <v>115</v>
      </c>
      <c r="C93" s="9" t="s">
        <v>85</v>
      </c>
    </row>
    <row r="96" spans="1:14" ht="15.75" customHeight="1">
      <c r="A96" s="5" t="s">
        <v>116</v>
      </c>
      <c r="H96" s="19" t="s">
        <v>55</v>
      </c>
      <c r="I96" s="19"/>
    </row>
    <row r="97" spans="1:13" ht="15.75" customHeight="1">
      <c r="B97" s="19" t="s">
        <v>56</v>
      </c>
      <c r="C97" s="19"/>
      <c r="D97" s="19"/>
      <c r="E97" s="19"/>
      <c r="F97" s="19"/>
      <c r="H97" s="20">
        <v>50</v>
      </c>
      <c r="I97" s="20" t="s">
        <v>117</v>
      </c>
      <c r="K97" s="20">
        <v>100</v>
      </c>
      <c r="L97" s="20" t="s">
        <v>117</v>
      </c>
      <c r="M97" s="21"/>
    </row>
    <row r="98" spans="1:13" ht="48" customHeight="1">
      <c r="B98" s="22"/>
      <c r="C98" s="22"/>
      <c r="D98" s="23" t="s">
        <v>118</v>
      </c>
      <c r="E98" s="23" t="s">
        <v>119</v>
      </c>
      <c r="F98" s="23" t="s">
        <v>120</v>
      </c>
      <c r="G98" s="24"/>
      <c r="H98" s="23" t="s">
        <v>62</v>
      </c>
      <c r="I98" s="20" t="s">
        <v>59</v>
      </c>
      <c r="J98" s="25" t="s">
        <v>63</v>
      </c>
      <c r="K98" s="23" t="s">
        <v>62</v>
      </c>
      <c r="L98" s="20" t="s">
        <v>59</v>
      </c>
      <c r="M98" s="25" t="s">
        <v>63</v>
      </c>
    </row>
    <row r="99" spans="1:13" ht="15.75" customHeight="1">
      <c r="B99" s="9" t="s">
        <v>64</v>
      </c>
      <c r="C99" s="9" t="s">
        <v>65</v>
      </c>
      <c r="D99" s="9">
        <v>5</v>
      </c>
      <c r="E99" s="9">
        <v>0.6</v>
      </c>
      <c r="F99" s="9">
        <v>25</v>
      </c>
      <c r="H99" s="26">
        <f t="shared" ref="H99:H100" si="6">(D99*(F99*$H$97/100))+(E99*$H$97)</f>
        <v>92.5</v>
      </c>
      <c r="I99" s="26">
        <f t="shared" ref="I99:I100" si="7">H99/(F99*($H$97/100))</f>
        <v>7.4</v>
      </c>
      <c r="J99" s="27">
        <f t="shared" ref="J99:J100" si="8">(H99*3600)/($H$97*2.4*1000)</f>
        <v>2.7749999999999999</v>
      </c>
      <c r="K99" s="28">
        <f t="shared" ref="K99:K100" si="9">(D99*(F99*$K$97/100))+(E99*$K$97)</f>
        <v>185</v>
      </c>
      <c r="L99" s="28">
        <f t="shared" ref="L99:L100" si="10">K99/(F99*($K$97/100))</f>
        <v>7.4</v>
      </c>
      <c r="M99" s="29">
        <f t="shared" ref="M99:M100" si="11">(K99*3600)/($K$97*2.4*1000)</f>
        <v>2.7749999999999999</v>
      </c>
    </row>
    <row r="100" spans="1:13" ht="15.75" customHeight="1">
      <c r="C100" s="9" t="s">
        <v>66</v>
      </c>
      <c r="D100" s="9">
        <v>5</v>
      </c>
      <c r="E100" s="9">
        <v>0.6</v>
      </c>
      <c r="F100" s="9">
        <v>35</v>
      </c>
      <c r="H100" s="26">
        <f t="shared" si="6"/>
        <v>117.5</v>
      </c>
      <c r="I100" s="26">
        <f t="shared" si="7"/>
        <v>6.7142857142857144</v>
      </c>
      <c r="J100" s="27">
        <f t="shared" si="8"/>
        <v>3.5249999999999999</v>
      </c>
      <c r="K100" s="28">
        <f t="shared" si="9"/>
        <v>235</v>
      </c>
      <c r="L100" s="28">
        <f t="shared" si="10"/>
        <v>6.7142857142857144</v>
      </c>
      <c r="M100" s="29">
        <f t="shared" si="11"/>
        <v>3.5249999999999999</v>
      </c>
    </row>
    <row r="101" spans="1:13" ht="15.75" customHeight="1">
      <c r="H101" s="9" t="s">
        <v>121</v>
      </c>
      <c r="J101" s="3" t="s">
        <v>20</v>
      </c>
      <c r="K101" s="169" t="s">
        <v>121</v>
      </c>
      <c r="L101" s="170"/>
      <c r="M101" s="9" t="s">
        <v>20</v>
      </c>
    </row>
    <row r="103" spans="1:13" ht="15.75" customHeight="1">
      <c r="A103" s="32" t="s">
        <v>122</v>
      </c>
      <c r="B103" s="33"/>
      <c r="C103" s="33"/>
    </row>
    <row r="104" spans="1:13" ht="15.75" customHeight="1">
      <c r="A104" s="34" t="s">
        <v>123</v>
      </c>
      <c r="B104" s="35" t="s">
        <v>124</v>
      </c>
      <c r="C104" s="34" t="s">
        <v>125</v>
      </c>
    </row>
    <row r="105" spans="1:13" ht="15.75" customHeight="1">
      <c r="A105" s="33" t="s">
        <v>126</v>
      </c>
      <c r="B105" s="36">
        <v>44047</v>
      </c>
      <c r="C105" s="33"/>
    </row>
    <row r="106" spans="1:13" ht="15.75" customHeight="1">
      <c r="A106" s="33" t="s">
        <v>15</v>
      </c>
      <c r="B106" s="36">
        <v>44048</v>
      </c>
      <c r="C106" s="37" t="s">
        <v>127</v>
      </c>
    </row>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row r="1002" ht="12.75"/>
    <row r="1003" ht="12.75"/>
  </sheetData>
  <mergeCells count="4">
    <mergeCell ref="L54:M54"/>
    <mergeCell ref="A82:N82"/>
    <mergeCell ref="A83:N83"/>
    <mergeCell ref="K101:L101"/>
  </mergeCells>
  <hyperlinks>
    <hyperlink ref="B5" r:id="rId1" xr:uid="{00000000-0004-0000-0000-000000000000}"/>
    <hyperlink ref="B6" r:id="rId2" xr:uid="{00000000-0004-0000-0000-000001000000}"/>
    <hyperlink ref="B7" r:id="rId3" xr:uid="{00000000-0004-0000-0000-000002000000}"/>
    <hyperlink ref="B9" r:id="rId4" xr:uid="{00000000-0004-0000-0000-000003000000}"/>
    <hyperlink ref="B14" location="SCHOOLS.Tool for selecting port!A1" display="https://docs.google.com/spreadsheets/d/1NEhk1IEdbEi_b3wa6gI_zNs8uBJjlSS-86d4b7bW098/edit#gid=0" xr:uid="{00000000-0004-0000-0000-000004000000}"/>
    <hyperlink ref="B15" r:id="rId5" xr:uid="{00000000-0004-0000-0000-000005000000}"/>
    <hyperlink ref="B22" r:id="rId6" xr:uid="{00000000-0004-0000-0000-000006000000}"/>
    <hyperlink ref="E60" r:id="rId7" xr:uid="{00000000-0004-0000-0000-000007000000}"/>
    <hyperlink ref="E62" r:id="rId8" xr:uid="{00000000-0004-0000-0000-000008000000}"/>
    <hyperlink ref="E64" r:id="rId9" xr:uid="{00000000-0004-0000-0000-000009000000}"/>
    <hyperlink ref="E66" r:id="rId10" xr:uid="{00000000-0004-0000-0000-00000A000000}"/>
    <hyperlink ref="E67" r:id="rId11" xr:uid="{00000000-0004-0000-0000-00000B000000}"/>
    <hyperlink ref="F68" r:id="rId12" xr:uid="{00000000-0004-0000-0000-00000C000000}"/>
    <hyperlink ref="E71" r:id="rId13" xr:uid="{00000000-0004-0000-0000-00000D000000}"/>
    <hyperlink ref="E72" r:id="rId14" xr:uid="{00000000-0004-0000-0000-00000E000000}"/>
    <hyperlink ref="E75" r:id="rId15" xr:uid="{00000000-0004-0000-0000-00000F000000}"/>
    <hyperlink ref="E78" r:id="rId16" xr:uid="{00000000-0004-0000-0000-000010000000}"/>
  </hyperlinks>
  <pageMargins left="0.7" right="0.7" top="0.75" bottom="0.75" header="0" footer="0"/>
  <pageSetup orientation="landscape"/>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D999"/>
  <sheetViews>
    <sheetView zoomScale="80" zoomScaleNormal="80" workbookViewId="0">
      <selection activeCell="C8" sqref="C8"/>
    </sheetView>
  </sheetViews>
  <sheetFormatPr defaultColWidth="14.46484375" defaultRowHeight="15.75" customHeight="1"/>
  <cols>
    <col min="1" max="1" width="8" customWidth="1"/>
    <col min="2" max="2" width="55.796875" customWidth="1"/>
    <col min="3" max="3" width="23.46484375" customWidth="1"/>
    <col min="4" max="4" width="24.06640625" customWidth="1"/>
    <col min="5" max="5" width="14.46484375" customWidth="1"/>
    <col min="6" max="6" width="19.46484375" customWidth="1"/>
    <col min="8" max="8" width="8.73046875" customWidth="1"/>
    <col min="11" max="11" width="15.73046875" customWidth="1"/>
    <col min="12" max="12" width="4.46484375" customWidth="1"/>
    <col min="15" max="15" width="4.46484375" customWidth="1"/>
    <col min="16" max="16" width="23.796875" customWidth="1"/>
  </cols>
  <sheetData>
    <row r="1" spans="1:30" ht="29.25" customHeight="1">
      <c r="A1" s="38" t="s">
        <v>167</v>
      </c>
      <c r="B1" s="39"/>
      <c r="C1" s="39"/>
      <c r="D1" s="39"/>
      <c r="E1" s="39"/>
      <c r="F1" s="39"/>
      <c r="G1" s="39"/>
      <c r="H1" s="39"/>
      <c r="I1" s="39"/>
      <c r="J1" s="39"/>
      <c r="K1" s="39"/>
      <c r="L1" s="39"/>
      <c r="M1" s="39"/>
      <c r="N1" s="39"/>
      <c r="O1" s="40"/>
      <c r="P1" s="40"/>
      <c r="Q1" s="41"/>
      <c r="R1" s="41"/>
      <c r="S1" s="42"/>
      <c r="T1" s="42"/>
      <c r="U1" s="42"/>
      <c r="V1" s="42"/>
      <c r="W1" s="42"/>
      <c r="X1" s="42"/>
      <c r="Y1" s="42"/>
      <c r="Z1" s="42"/>
      <c r="AA1" s="42"/>
      <c r="AB1" s="42"/>
      <c r="AC1" s="42"/>
      <c r="AD1" s="42"/>
    </row>
    <row r="2" spans="1:30" s="80" customFormat="1" ht="17.25" customHeight="1">
      <c r="A2" s="43"/>
      <c r="B2" s="43"/>
      <c r="C2" s="44"/>
      <c r="D2" s="45"/>
      <c r="E2" s="82"/>
      <c r="F2" s="82"/>
      <c r="G2" s="82"/>
      <c r="H2" s="81"/>
      <c r="I2" s="82"/>
      <c r="J2" s="82"/>
      <c r="K2" s="82"/>
      <c r="L2" s="81"/>
      <c r="M2" s="82"/>
      <c r="N2" s="82"/>
      <c r="O2" s="81"/>
      <c r="P2" s="82"/>
      <c r="Q2" s="81"/>
      <c r="R2" s="81"/>
      <c r="S2" s="81"/>
      <c r="T2" s="81"/>
      <c r="U2" s="81"/>
      <c r="V2" s="81"/>
      <c r="W2" s="81"/>
      <c r="X2" s="81"/>
      <c r="Y2" s="81"/>
      <c r="Z2" s="81"/>
      <c r="AA2" s="81"/>
      <c r="AB2" s="81"/>
      <c r="AC2" s="81"/>
      <c r="AD2" s="81"/>
    </row>
    <row r="3" spans="1:30" s="80" customFormat="1" ht="17.25" customHeight="1">
      <c r="A3" s="43"/>
      <c r="B3" s="113" t="s">
        <v>183</v>
      </c>
      <c r="C3" s="44"/>
      <c r="D3" s="45"/>
      <c r="E3" s="82"/>
      <c r="F3" s="82"/>
      <c r="G3" s="82"/>
      <c r="H3" s="81"/>
      <c r="I3" s="82"/>
      <c r="J3" s="82"/>
      <c r="K3" s="82"/>
      <c r="L3" s="81"/>
      <c r="M3" s="82"/>
      <c r="N3" s="82"/>
      <c r="O3" s="81"/>
      <c r="P3" s="82"/>
      <c r="Q3" s="81"/>
      <c r="R3" s="81"/>
      <c r="S3" s="81"/>
      <c r="T3" s="81"/>
      <c r="U3" s="81"/>
      <c r="V3" s="81"/>
      <c r="W3" s="81"/>
      <c r="X3" s="81"/>
      <c r="Y3" s="81"/>
      <c r="Z3" s="81"/>
      <c r="AA3" s="81"/>
      <c r="AB3" s="81"/>
      <c r="AC3" s="81"/>
      <c r="AD3" s="81"/>
    </row>
    <row r="4" spans="1:30" ht="17.25" customHeight="1">
      <c r="A4" s="43"/>
      <c r="B4" s="43"/>
      <c r="C4" s="44"/>
      <c r="D4" s="45"/>
      <c r="E4" s="46"/>
      <c r="F4" s="46"/>
      <c r="G4" s="46"/>
      <c r="H4" s="21"/>
      <c r="I4" s="46"/>
      <c r="J4" s="46"/>
      <c r="K4" s="46"/>
      <c r="L4" s="21"/>
      <c r="M4" s="46"/>
      <c r="N4" s="46"/>
      <c r="O4" s="21"/>
      <c r="P4" s="46"/>
      <c r="Q4" s="21"/>
      <c r="R4" s="21"/>
      <c r="S4" s="21"/>
      <c r="T4" s="21"/>
      <c r="U4" s="21"/>
      <c r="V4" s="21"/>
      <c r="W4" s="21"/>
      <c r="X4" s="21"/>
      <c r="Y4" s="21"/>
      <c r="Z4" s="21"/>
      <c r="AA4" s="21"/>
      <c r="AB4" s="21"/>
      <c r="AC4" s="21"/>
      <c r="AD4" s="21"/>
    </row>
    <row r="5" spans="1:30" ht="17.25" customHeight="1">
      <c r="A5" s="47" t="s">
        <v>128</v>
      </c>
      <c r="B5" s="48" t="s">
        <v>129</v>
      </c>
      <c r="C5" s="49"/>
      <c r="D5" s="50"/>
      <c r="E5" s="51"/>
      <c r="F5" s="51"/>
      <c r="G5" s="51"/>
      <c r="H5" s="52"/>
      <c r="I5" s="51"/>
      <c r="J5" s="51"/>
      <c r="K5" s="51"/>
      <c r="L5" s="52"/>
      <c r="M5" s="51"/>
      <c r="N5" s="51"/>
      <c r="O5" s="52"/>
      <c r="P5" s="51"/>
      <c r="Q5" s="21"/>
      <c r="R5" s="21"/>
      <c r="S5" s="21"/>
      <c r="T5" s="21"/>
      <c r="U5" s="21"/>
      <c r="V5" s="21"/>
      <c r="W5" s="21"/>
      <c r="X5" s="21"/>
      <c r="Y5" s="21"/>
      <c r="Z5" s="21"/>
      <c r="AA5" s="21"/>
      <c r="AB5" s="21"/>
      <c r="AC5" s="21"/>
      <c r="AD5" s="21"/>
    </row>
    <row r="6" spans="1:30" ht="9.75" customHeight="1">
      <c r="A6" s="9"/>
      <c r="B6" s="53"/>
      <c r="C6" s="46"/>
      <c r="D6" s="46"/>
      <c r="E6" s="46"/>
      <c r="F6" s="21"/>
      <c r="G6" s="46"/>
      <c r="J6" s="21"/>
      <c r="K6" s="46"/>
      <c r="L6" s="46"/>
      <c r="M6" s="21"/>
      <c r="N6" s="46"/>
      <c r="O6" s="21"/>
      <c r="P6" s="21"/>
      <c r="Q6" s="21"/>
      <c r="R6" s="21"/>
      <c r="S6" s="21"/>
      <c r="T6" s="21"/>
      <c r="U6" s="21"/>
      <c r="V6" s="21"/>
      <c r="W6" s="21"/>
      <c r="X6" s="21"/>
      <c r="Y6" s="21"/>
    </row>
    <row r="7" spans="1:30" ht="17.55" customHeight="1">
      <c r="A7" s="9"/>
      <c r="B7" s="9" t="s">
        <v>130</v>
      </c>
      <c r="C7" s="83" t="s">
        <v>131</v>
      </c>
      <c r="D7" s="53"/>
      <c r="F7" s="46"/>
      <c r="G7" s="171"/>
      <c r="H7" s="21"/>
      <c r="I7" s="46"/>
      <c r="L7" s="21"/>
      <c r="M7" s="46"/>
      <c r="N7" s="46"/>
      <c r="O7" s="21"/>
      <c r="P7" s="46"/>
      <c r="Q7" s="21"/>
      <c r="R7" s="21"/>
      <c r="S7" s="21"/>
      <c r="T7" s="21"/>
      <c r="U7" s="21"/>
      <c r="V7" s="21"/>
      <c r="W7" s="21"/>
      <c r="X7" s="21"/>
      <c r="Y7" s="21"/>
      <c r="Z7" s="21"/>
      <c r="AA7" s="21"/>
      <c r="AB7" s="21"/>
      <c r="AC7" s="21"/>
      <c r="AD7" s="21"/>
    </row>
    <row r="8" spans="1:30" ht="17.55" customHeight="1">
      <c r="A8" s="9"/>
      <c r="B8" s="9" t="s">
        <v>132</v>
      </c>
      <c r="C8" s="86">
        <v>1000</v>
      </c>
      <c r="D8" s="53" t="str">
        <f>"Input your room size here in square "&amp;C7</f>
        <v>Input your room size here in square feet</v>
      </c>
      <c r="E8" s="21"/>
      <c r="F8" s="46"/>
      <c r="G8" s="166"/>
      <c r="I8" s="46"/>
      <c r="L8" s="21"/>
      <c r="M8" s="46"/>
      <c r="N8" s="46"/>
      <c r="O8" s="21"/>
      <c r="P8" s="46"/>
      <c r="Q8" s="21"/>
      <c r="R8" s="21"/>
      <c r="S8" s="21"/>
      <c r="T8" s="21"/>
      <c r="U8" s="21"/>
      <c r="V8" s="21"/>
      <c r="W8" s="21"/>
      <c r="X8" s="21"/>
      <c r="Y8" s="21"/>
      <c r="Z8" s="21"/>
      <c r="AA8" s="21"/>
      <c r="AB8" s="21"/>
      <c r="AC8" s="21"/>
      <c r="AD8" s="21"/>
    </row>
    <row r="9" spans="1:30" ht="17.55" customHeight="1">
      <c r="A9" s="9"/>
      <c r="B9" s="9" t="s">
        <v>133</v>
      </c>
      <c r="C9" s="86">
        <v>10</v>
      </c>
      <c r="D9" s="53" t="str">
        <f>"Input your room size here in "&amp;C7</f>
        <v>Input your room size here in feet</v>
      </c>
      <c r="F9" s="46"/>
      <c r="G9" s="46"/>
      <c r="H9" s="21"/>
      <c r="I9" s="46"/>
      <c r="L9" s="21"/>
      <c r="M9" s="46"/>
      <c r="N9" s="46"/>
      <c r="O9" s="21"/>
      <c r="P9" s="46"/>
      <c r="Q9" s="21"/>
      <c r="R9" s="21"/>
      <c r="S9" s="21"/>
      <c r="T9" s="21"/>
      <c r="U9" s="21"/>
      <c r="V9" s="21"/>
      <c r="W9" s="21"/>
      <c r="X9" s="21"/>
      <c r="Y9" s="21"/>
      <c r="Z9" s="21"/>
      <c r="AA9" s="21"/>
      <c r="AB9" s="21"/>
      <c r="AC9" s="21"/>
      <c r="AD9" s="21"/>
    </row>
    <row r="10" spans="1:30" ht="17.25" customHeight="1">
      <c r="A10" s="9"/>
      <c r="B10" s="53"/>
      <c r="C10" s="46"/>
      <c r="D10" s="46"/>
      <c r="E10" s="46"/>
      <c r="F10" s="21"/>
      <c r="G10" s="46"/>
      <c r="J10" s="21"/>
      <c r="K10" s="46"/>
      <c r="L10" s="46"/>
      <c r="M10" s="21"/>
      <c r="N10" s="46"/>
      <c r="O10" s="21"/>
      <c r="P10" s="21"/>
      <c r="Q10" s="21"/>
      <c r="R10" s="21"/>
      <c r="S10" s="21"/>
      <c r="T10" s="21"/>
      <c r="U10" s="21"/>
      <c r="V10" s="21"/>
      <c r="W10" s="21"/>
      <c r="X10" s="21"/>
      <c r="Y10" s="21"/>
    </row>
    <row r="11" spans="1:30" ht="17.25" customHeight="1">
      <c r="A11" s="47" t="s">
        <v>134</v>
      </c>
      <c r="B11" s="48" t="s">
        <v>135</v>
      </c>
      <c r="C11" s="49"/>
      <c r="D11" s="50"/>
      <c r="E11" s="51"/>
      <c r="F11" s="51"/>
      <c r="G11" s="51"/>
      <c r="H11" s="52"/>
      <c r="I11" s="51"/>
      <c r="J11" s="51"/>
      <c r="K11" s="51"/>
      <c r="L11" s="52"/>
      <c r="M11" s="51"/>
      <c r="N11" s="51"/>
      <c r="O11" s="52"/>
      <c r="P11" s="51"/>
      <c r="Q11" s="21"/>
      <c r="R11" s="21"/>
      <c r="S11" s="21"/>
      <c r="T11" s="21"/>
      <c r="U11" s="21"/>
      <c r="V11" s="21"/>
      <c r="W11" s="21"/>
      <c r="X11" s="21"/>
      <c r="Y11" s="21"/>
      <c r="Z11" s="21"/>
      <c r="AA11" s="21"/>
      <c r="AB11" s="21"/>
      <c r="AC11" s="21"/>
      <c r="AD11" s="21"/>
    </row>
    <row r="12" spans="1:30" ht="9.75" customHeight="1">
      <c r="A12" s="9"/>
      <c r="B12" s="53"/>
      <c r="C12" s="46"/>
      <c r="D12" s="46"/>
      <c r="E12" s="46"/>
      <c r="F12" s="21"/>
      <c r="G12" s="46"/>
      <c r="J12" s="21"/>
      <c r="K12" s="46"/>
      <c r="L12" s="46"/>
      <c r="M12" s="21"/>
      <c r="N12" s="46"/>
      <c r="O12" s="21"/>
      <c r="P12" s="21"/>
      <c r="Q12" s="21"/>
      <c r="R12" s="21"/>
      <c r="S12" s="21"/>
      <c r="T12" s="21"/>
      <c r="U12" s="21"/>
      <c r="V12" s="21"/>
      <c r="W12" s="21"/>
      <c r="X12" s="21"/>
      <c r="Y12" s="21"/>
    </row>
    <row r="13" spans="1:30" ht="17" customHeight="1">
      <c r="A13" s="9"/>
      <c r="B13" s="9" t="s">
        <v>136</v>
      </c>
      <c r="C13" s="87">
        <v>475</v>
      </c>
      <c r="D13" s="53" t="s">
        <v>137</v>
      </c>
      <c r="E13" s="46"/>
      <c r="F13" s="46"/>
      <c r="G13" s="46"/>
      <c r="H13" s="21"/>
      <c r="I13" s="46"/>
      <c r="L13" s="21"/>
      <c r="M13" s="46"/>
      <c r="N13" s="46"/>
      <c r="O13" s="21"/>
      <c r="P13" s="46"/>
      <c r="Q13" s="21"/>
      <c r="R13" s="21"/>
      <c r="S13" s="21"/>
      <c r="T13" s="21"/>
      <c r="U13" s="21"/>
      <c r="V13" s="21"/>
      <c r="W13" s="21"/>
      <c r="X13" s="21"/>
      <c r="Y13" s="21"/>
      <c r="Z13" s="21"/>
      <c r="AA13" s="21"/>
      <c r="AB13" s="21"/>
      <c r="AC13" s="21"/>
      <c r="AD13" s="21"/>
    </row>
    <row r="14" spans="1:30" ht="9" customHeight="1"/>
    <row r="15" spans="1:30" ht="17.25" customHeight="1">
      <c r="A15" s="47" t="s">
        <v>138</v>
      </c>
      <c r="B15" s="48" t="s">
        <v>139</v>
      </c>
      <c r="C15" s="48"/>
      <c r="D15" s="51"/>
      <c r="E15" s="51"/>
      <c r="F15" s="51"/>
      <c r="G15" s="51"/>
      <c r="H15" s="55"/>
      <c r="I15" s="51"/>
      <c r="J15" s="51"/>
      <c r="K15" s="51"/>
      <c r="L15" s="55"/>
      <c r="M15" s="51"/>
      <c r="N15" s="51"/>
      <c r="O15" s="55"/>
      <c r="P15" s="51"/>
      <c r="Q15" s="21"/>
      <c r="R15" s="21"/>
      <c r="S15" s="21"/>
      <c r="U15" s="21"/>
      <c r="V15" s="21"/>
      <c r="W15" s="21"/>
      <c r="X15" s="21"/>
      <c r="Y15" s="21"/>
      <c r="Z15" s="21"/>
      <c r="AA15" s="21"/>
      <c r="AB15" s="21"/>
      <c r="AC15" s="21"/>
      <c r="AD15" s="21"/>
    </row>
    <row r="16" spans="1:30" ht="9" customHeight="1">
      <c r="A16" s="21"/>
      <c r="B16" s="21"/>
      <c r="C16" s="21"/>
      <c r="D16" s="56"/>
      <c r="E16" s="9"/>
      <c r="F16" s="57"/>
      <c r="K16" s="21"/>
      <c r="L16" s="21"/>
      <c r="M16" s="46"/>
      <c r="N16" s="46"/>
      <c r="O16" s="46"/>
      <c r="P16" s="21"/>
      <c r="Q16" s="21"/>
      <c r="R16" s="21"/>
      <c r="T16" s="21"/>
      <c r="U16" s="21"/>
      <c r="V16" s="21"/>
      <c r="W16" s="21"/>
      <c r="X16" s="21"/>
      <c r="Y16" s="21"/>
      <c r="Z16" s="21"/>
    </row>
    <row r="17" spans="1:30" ht="17" customHeight="1">
      <c r="A17" s="21"/>
      <c r="B17" s="21" t="s">
        <v>140</v>
      </c>
      <c r="C17" s="88" t="s">
        <v>145</v>
      </c>
      <c r="D17" s="58" t="s">
        <v>142</v>
      </c>
      <c r="E17" s="56">
        <v>3</v>
      </c>
      <c r="F17" s="59" t="s">
        <v>63</v>
      </c>
      <c r="G17" s="60" t="s">
        <v>162</v>
      </c>
      <c r="H17" s="9"/>
      <c r="I17" s="9"/>
      <c r="J17" s="9"/>
      <c r="K17" s="9"/>
      <c r="L17" s="21"/>
      <c r="M17" s="21"/>
      <c r="N17" s="46"/>
      <c r="O17" s="46"/>
      <c r="P17" s="46"/>
      <c r="Q17" s="21"/>
      <c r="R17" s="21"/>
      <c r="S17" s="21"/>
      <c r="U17" s="21"/>
      <c r="V17" s="21"/>
      <c r="W17" s="21"/>
      <c r="X17" s="21"/>
      <c r="Y17" s="21"/>
      <c r="Z17" s="21"/>
      <c r="AA17" s="21"/>
      <c r="AB17" s="21"/>
      <c r="AC17" s="21"/>
      <c r="AD17" s="21"/>
    </row>
    <row r="18" spans="1:30" ht="17.25" customHeight="1">
      <c r="A18" s="21"/>
      <c r="B18" s="21"/>
      <c r="C18" s="21"/>
      <c r="D18" s="58" t="s">
        <v>143</v>
      </c>
      <c r="E18" s="56">
        <v>4</v>
      </c>
      <c r="F18" s="59" t="s">
        <v>63</v>
      </c>
      <c r="G18" s="60" t="s">
        <v>144</v>
      </c>
      <c r="H18" s="9"/>
      <c r="I18" s="9"/>
      <c r="J18" s="9"/>
      <c r="K18" s="9"/>
      <c r="L18" s="21"/>
      <c r="M18" s="21"/>
      <c r="N18" s="46"/>
      <c r="O18" s="46"/>
      <c r="P18" s="46"/>
      <c r="Q18" s="21"/>
      <c r="R18" s="21"/>
      <c r="S18" s="21"/>
      <c r="U18" s="21"/>
      <c r="V18" s="21"/>
      <c r="W18" s="21"/>
      <c r="X18" s="21"/>
      <c r="Y18" s="21"/>
      <c r="Z18" s="21"/>
      <c r="AA18" s="21"/>
      <c r="AB18" s="21"/>
      <c r="AC18" s="21"/>
      <c r="AD18" s="21"/>
    </row>
    <row r="19" spans="1:30" ht="17.25" customHeight="1">
      <c r="A19" s="21"/>
      <c r="B19" s="21"/>
      <c r="C19" s="21"/>
      <c r="D19" s="58" t="s">
        <v>145</v>
      </c>
      <c r="E19" s="56">
        <v>1.5</v>
      </c>
      <c r="F19" s="59" t="s">
        <v>63</v>
      </c>
      <c r="G19" s="60" t="s">
        <v>146</v>
      </c>
      <c r="H19" s="9"/>
      <c r="I19" s="9"/>
      <c r="J19" s="9"/>
      <c r="K19" s="9"/>
      <c r="L19" s="21"/>
      <c r="M19" s="21"/>
      <c r="N19" s="46"/>
      <c r="O19" s="46"/>
      <c r="P19" s="46"/>
      <c r="Q19" s="21"/>
      <c r="R19" s="21"/>
      <c r="S19" s="21"/>
      <c r="U19" s="21"/>
      <c r="V19" s="21"/>
      <c r="W19" s="21"/>
      <c r="X19" s="21"/>
      <c r="Y19" s="21"/>
      <c r="Z19" s="21"/>
      <c r="AA19" s="21"/>
      <c r="AB19" s="21"/>
      <c r="AC19" s="21"/>
      <c r="AD19" s="21"/>
    </row>
    <row r="20" spans="1:30" ht="15.75" customHeight="1">
      <c r="D20" s="58" t="s">
        <v>141</v>
      </c>
      <c r="E20" s="59">
        <v>1</v>
      </c>
      <c r="F20" s="59" t="s">
        <v>63</v>
      </c>
      <c r="G20" s="61" t="s">
        <v>147</v>
      </c>
      <c r="H20" s="9"/>
      <c r="I20" s="9"/>
      <c r="J20" s="9"/>
      <c r="K20" s="9"/>
    </row>
    <row r="21" spans="1:30" ht="9" customHeight="1">
      <c r="D21" s="21"/>
      <c r="E21" s="9"/>
      <c r="F21" s="9"/>
      <c r="G21" s="53"/>
      <c r="H21" s="9"/>
      <c r="I21" s="9"/>
      <c r="J21" s="9"/>
      <c r="K21" s="9"/>
    </row>
    <row r="22" spans="1:30" ht="15.75" customHeight="1">
      <c r="A22" s="47" t="s">
        <v>148</v>
      </c>
      <c r="B22" s="48" t="s">
        <v>163</v>
      </c>
      <c r="C22" s="62"/>
      <c r="D22" s="51"/>
      <c r="E22" s="51"/>
      <c r="F22" s="51"/>
      <c r="G22" s="51"/>
      <c r="H22" s="52"/>
      <c r="I22" s="51"/>
      <c r="J22" s="51"/>
      <c r="K22" s="51"/>
      <c r="L22" s="52"/>
      <c r="M22" s="51"/>
      <c r="N22" s="63"/>
      <c r="O22" s="63"/>
      <c r="P22" s="63"/>
    </row>
    <row r="23" spans="1:30" ht="9" customHeight="1">
      <c r="A23" s="9"/>
      <c r="B23" s="9"/>
    </row>
    <row r="24" spans="1:30" ht="17.25" customHeight="1">
      <c r="A24" s="21"/>
      <c r="B24" s="21" t="s">
        <v>164</v>
      </c>
      <c r="C24" s="86">
        <v>1</v>
      </c>
      <c r="D24" s="53" t="str">
        <f>"Input your room size here in "&amp;C22</f>
        <v xml:space="preserve">Input your room size here in </v>
      </c>
      <c r="E24" s="56"/>
      <c r="F24" s="59"/>
      <c r="G24" s="60"/>
      <c r="H24" s="9"/>
      <c r="I24" s="9"/>
      <c r="J24" s="9"/>
      <c r="K24" s="9"/>
      <c r="L24" s="21"/>
      <c r="M24" s="21"/>
      <c r="N24" s="46"/>
      <c r="O24" s="46"/>
      <c r="P24" s="46"/>
      <c r="Q24" s="21"/>
      <c r="R24" s="21"/>
      <c r="S24" s="21"/>
      <c r="U24" s="21"/>
      <c r="V24" s="21"/>
      <c r="W24" s="21"/>
      <c r="X24" s="21"/>
      <c r="Y24" s="21"/>
      <c r="Z24" s="21"/>
      <c r="AA24" s="21"/>
      <c r="AB24" s="21"/>
      <c r="AC24" s="21"/>
      <c r="AD24" s="21"/>
    </row>
    <row r="25" spans="1:30" ht="15.75" customHeight="1">
      <c r="D25" s="58"/>
      <c r="E25" s="59"/>
      <c r="F25" s="59"/>
      <c r="G25" s="61"/>
      <c r="H25" s="9"/>
      <c r="I25" s="9"/>
      <c r="J25" s="9"/>
      <c r="K25" s="9"/>
    </row>
    <row r="26" spans="1:30" ht="15.75" customHeight="1">
      <c r="A26" s="47" t="s">
        <v>159</v>
      </c>
      <c r="B26" s="48" t="s">
        <v>149</v>
      </c>
      <c r="C26" s="62"/>
      <c r="D26" s="51"/>
      <c r="E26" s="51"/>
      <c r="F26" s="51"/>
      <c r="G26" s="51"/>
      <c r="H26" s="52"/>
      <c r="I26" s="51"/>
      <c r="J26" s="51"/>
      <c r="K26" s="51"/>
      <c r="L26" s="52"/>
      <c r="M26" s="51"/>
      <c r="N26" s="63"/>
      <c r="O26" s="63"/>
      <c r="P26" s="63"/>
    </row>
    <row r="27" spans="1:30" ht="9" customHeight="1">
      <c r="A27" s="9"/>
      <c r="B27" s="9"/>
    </row>
    <row r="28" spans="1:30" ht="15.75" customHeight="1">
      <c r="A28" s="9"/>
      <c r="B28" s="9" t="s">
        <v>150</v>
      </c>
      <c r="C28" s="89">
        <f>VLOOKUP(C17,D17:E20,2, FALSE)</f>
        <v>1.5</v>
      </c>
    </row>
    <row r="29" spans="1:30" ht="15.75" customHeight="1">
      <c r="A29" s="9"/>
      <c r="B29" s="20" t="s">
        <v>152</v>
      </c>
      <c r="C29" s="90">
        <f>IF(C7="feet",C13*60/(C8*C9),(C13/0.58)/(C8*C9))*C24</f>
        <v>2.85</v>
      </c>
      <c r="G29" s="9" t="s">
        <v>20</v>
      </c>
    </row>
    <row r="30" spans="1:30" ht="16.5" customHeight="1">
      <c r="A30" s="66"/>
      <c r="B30" s="67" t="s">
        <v>154</v>
      </c>
      <c r="C30" s="91">
        <f>SUM(C28:C29)</f>
        <v>4.3499999999999996</v>
      </c>
      <c r="D30" s="53"/>
      <c r="G30" s="46"/>
      <c r="H30" s="21"/>
      <c r="I30" s="46"/>
      <c r="J30" s="46"/>
      <c r="K30" s="46"/>
      <c r="L30" s="21"/>
      <c r="M30" s="46"/>
      <c r="N30" s="46"/>
      <c r="O30" s="21"/>
      <c r="P30" s="46"/>
      <c r="Q30" s="21"/>
      <c r="R30" s="21"/>
      <c r="S30" s="21"/>
      <c r="T30" s="21"/>
      <c r="U30" s="21"/>
      <c r="V30" s="21"/>
      <c r="W30" s="21"/>
      <c r="X30" s="21"/>
      <c r="Y30" s="21"/>
      <c r="Z30" s="21"/>
      <c r="AA30" s="21"/>
      <c r="AB30" s="21"/>
      <c r="AC30" s="21"/>
      <c r="AD30" s="21"/>
    </row>
    <row r="31" spans="1:30" ht="16.5" customHeight="1">
      <c r="A31" s="66"/>
      <c r="B31" s="66"/>
      <c r="C31" s="3"/>
      <c r="D31" s="53"/>
      <c r="G31" s="46"/>
      <c r="H31" s="21"/>
      <c r="I31" s="46"/>
      <c r="J31" s="46"/>
      <c r="K31" s="46"/>
      <c r="L31" s="21"/>
      <c r="M31" s="46"/>
      <c r="N31" s="46"/>
      <c r="O31" s="21"/>
      <c r="P31" s="46"/>
      <c r="Q31" s="21"/>
      <c r="R31" s="21"/>
      <c r="S31" s="21"/>
      <c r="T31" s="21"/>
      <c r="U31" s="21"/>
      <c r="V31" s="21"/>
      <c r="W31" s="21"/>
      <c r="X31" s="21"/>
      <c r="Y31" s="21"/>
      <c r="Z31" s="21"/>
      <c r="AA31" s="21"/>
      <c r="AB31" s="21"/>
      <c r="AC31" s="21"/>
      <c r="AD31" s="21"/>
    </row>
    <row r="32" spans="1:30" ht="16.5" customHeight="1">
      <c r="A32" s="66"/>
      <c r="B32" s="66"/>
      <c r="C32" s="3" t="s">
        <v>151</v>
      </c>
      <c r="D32" s="3"/>
      <c r="G32" s="46"/>
      <c r="H32" s="21"/>
      <c r="I32" s="46"/>
      <c r="J32" s="46"/>
      <c r="K32" s="46"/>
      <c r="L32" s="21"/>
      <c r="M32" s="46"/>
      <c r="N32" s="46"/>
      <c r="O32" s="21"/>
      <c r="P32" s="46"/>
      <c r="Q32" s="21"/>
      <c r="R32" s="21"/>
      <c r="S32" s="21"/>
      <c r="T32" s="21"/>
      <c r="U32" s="21"/>
      <c r="V32" s="21"/>
      <c r="W32" s="21"/>
      <c r="X32" s="21"/>
      <c r="Y32" s="21"/>
      <c r="Z32" s="21"/>
      <c r="AA32" s="21"/>
      <c r="AB32" s="21"/>
      <c r="AC32" s="21"/>
      <c r="AD32" s="21"/>
    </row>
    <row r="33" spans="1:30" ht="16.5" customHeight="1">
      <c r="A33" s="66"/>
      <c r="B33" s="66"/>
      <c r="C33" s="64"/>
      <c r="D33" s="65" t="s">
        <v>153</v>
      </c>
      <c r="G33" s="46"/>
      <c r="H33" s="21"/>
      <c r="I33" s="46"/>
      <c r="J33" s="46"/>
      <c r="K33" s="46"/>
      <c r="L33" s="21"/>
      <c r="M33" s="46"/>
      <c r="N33" s="46"/>
      <c r="O33" s="21"/>
      <c r="P33" s="46"/>
      <c r="Q33" s="21"/>
      <c r="R33" s="21"/>
      <c r="S33" s="21"/>
      <c r="T33" s="21"/>
      <c r="U33" s="21"/>
      <c r="V33" s="21"/>
      <c r="W33" s="21"/>
      <c r="X33" s="21"/>
      <c r="Y33" s="21"/>
      <c r="Z33" s="21"/>
      <c r="AA33" s="21"/>
      <c r="AB33" s="21"/>
      <c r="AC33" s="21"/>
      <c r="AD33" s="21"/>
    </row>
    <row r="34" spans="1:30" ht="16.5" customHeight="1">
      <c r="A34" s="66"/>
      <c r="B34" s="66"/>
      <c r="C34" s="68"/>
      <c r="D34" s="69" t="s">
        <v>155</v>
      </c>
      <c r="G34" s="46"/>
      <c r="H34" s="21"/>
      <c r="I34" s="46"/>
      <c r="J34" s="46"/>
      <c r="K34" s="46"/>
      <c r="L34" s="21"/>
      <c r="M34" s="46"/>
      <c r="N34" s="46"/>
      <c r="O34" s="21"/>
      <c r="P34" s="46"/>
      <c r="Q34" s="21"/>
      <c r="R34" s="21"/>
      <c r="S34" s="21"/>
      <c r="T34" s="21"/>
      <c r="U34" s="21"/>
      <c r="V34" s="21"/>
      <c r="W34" s="21"/>
      <c r="X34" s="21"/>
      <c r="Y34" s="21"/>
      <c r="Z34" s="21"/>
      <c r="AA34" s="21"/>
      <c r="AB34" s="21"/>
      <c r="AC34" s="21"/>
      <c r="AD34" s="21"/>
    </row>
    <row r="35" spans="1:30" ht="15.75" customHeight="1">
      <c r="C35" s="96"/>
      <c r="D35" s="65" t="s">
        <v>156</v>
      </c>
    </row>
    <row r="36" spans="1:30" ht="15.75" customHeight="1">
      <c r="C36" s="97"/>
      <c r="D36" s="69" t="s">
        <v>157</v>
      </c>
    </row>
    <row r="37" spans="1:30" ht="15.75" customHeight="1">
      <c r="C37" s="70"/>
      <c r="D37" s="69" t="s">
        <v>158</v>
      </c>
    </row>
    <row r="44" spans="1:30" ht="15.75" customHeight="1">
      <c r="A44" s="9"/>
      <c r="B44" s="9"/>
      <c r="C44" s="9"/>
      <c r="D44" s="9"/>
      <c r="E44" s="9"/>
      <c r="F44" s="9"/>
      <c r="G44" s="9"/>
      <c r="H44" s="9"/>
      <c r="I44" s="9"/>
      <c r="J44" s="9"/>
      <c r="K44" s="9"/>
      <c r="L44" s="9"/>
      <c r="M44" s="60" t="s">
        <v>20</v>
      </c>
      <c r="N44" s="9"/>
      <c r="O44" s="9"/>
      <c r="P44" s="9"/>
      <c r="Q44" s="9"/>
      <c r="R44" s="9"/>
      <c r="S44" s="9"/>
      <c r="T44" s="9"/>
      <c r="U44" s="9"/>
      <c r="V44" s="9"/>
      <c r="W44" s="9"/>
      <c r="X44" s="9"/>
      <c r="Y44" s="9"/>
      <c r="Z44" s="9"/>
      <c r="AA44" s="9"/>
      <c r="AB44" s="9"/>
      <c r="AC44" s="9"/>
      <c r="AD44" s="9"/>
    </row>
    <row r="45" spans="1:30" ht="15.75" customHeight="1">
      <c r="A45" s="9"/>
      <c r="B45" s="9"/>
      <c r="C45" s="9"/>
      <c r="D45" s="9"/>
      <c r="E45" s="9"/>
      <c r="F45" s="9"/>
      <c r="G45" s="9"/>
      <c r="H45" s="9"/>
      <c r="I45" s="9"/>
      <c r="J45" s="9"/>
      <c r="K45" s="9"/>
      <c r="L45" s="9"/>
      <c r="M45" s="60" t="s">
        <v>20</v>
      </c>
      <c r="N45" s="9"/>
      <c r="O45" s="9"/>
      <c r="P45" s="9"/>
      <c r="Q45" s="9"/>
      <c r="R45" s="9"/>
      <c r="S45" s="9"/>
      <c r="T45" s="9"/>
      <c r="U45" s="9"/>
      <c r="V45" s="9"/>
      <c r="W45" s="9"/>
      <c r="X45" s="9"/>
      <c r="Y45" s="9"/>
      <c r="Z45" s="9"/>
      <c r="AA45" s="9"/>
      <c r="AB45" s="9"/>
      <c r="AC45" s="9"/>
      <c r="AD45" s="9"/>
    </row>
    <row r="46" spans="1:30" ht="15.75" customHeight="1">
      <c r="A46" s="9"/>
      <c r="B46" s="9"/>
      <c r="C46" s="9"/>
      <c r="D46" s="9"/>
      <c r="E46" s="9"/>
      <c r="F46" s="9"/>
      <c r="G46" s="9"/>
      <c r="H46" s="9"/>
      <c r="I46" s="9"/>
      <c r="J46" s="9"/>
      <c r="K46" s="9"/>
      <c r="L46" s="9"/>
      <c r="M46" s="60" t="s">
        <v>20</v>
      </c>
      <c r="N46" s="9"/>
      <c r="O46" s="9"/>
      <c r="P46" s="9"/>
      <c r="Q46" s="9"/>
      <c r="R46" s="9"/>
      <c r="S46" s="9"/>
      <c r="T46" s="9"/>
      <c r="U46" s="9"/>
      <c r="V46" s="9"/>
      <c r="W46" s="9"/>
      <c r="X46" s="9"/>
      <c r="Y46" s="9"/>
      <c r="Z46" s="9"/>
      <c r="AA46" s="9"/>
      <c r="AB46" s="9"/>
      <c r="AC46" s="9"/>
      <c r="AD46" s="9"/>
    </row>
    <row r="47" spans="1:30"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1:30"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1:30"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0"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0"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0"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0"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1:30"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1:30"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1:30"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row>
    <row r="60" spans="1:3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row>
    <row r="61" spans="1:30"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row>
    <row r="62" spans="1:30"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row>
    <row r="63" spans="1:30"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1:30"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row>
    <row r="65" spans="1:30"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row>
    <row r="66" spans="1:30"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1:30"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row>
    <row r="68" spans="1:30"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row>
    <row r="69" spans="1:30"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row>
    <row r="70" spans="1:3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row>
    <row r="71" spans="1:30"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row>
    <row r="72" spans="1:30"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row>
    <row r="73" spans="1:30"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row>
    <row r="74" spans="1:30"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row>
    <row r="75" spans="1:30"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row>
    <row r="76" spans="1:30"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row>
    <row r="77" spans="1:30"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row>
    <row r="78" spans="1:30"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row>
    <row r="79" spans="1:30"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row>
    <row r="80" spans="1:3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row>
    <row r="81" spans="1:30"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row>
    <row r="82" spans="1:30"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row>
    <row r="83" spans="1:30"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row>
    <row r="84" spans="1:30"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row>
    <row r="85" spans="1:30"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row>
    <row r="86" spans="1:30"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row>
    <row r="87" spans="1:30"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row>
    <row r="88" spans="1:30"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row>
    <row r="89" spans="1:30"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row>
    <row r="90" spans="1:3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row>
    <row r="91" spans="1:30"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row>
    <row r="92" spans="1:30"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row>
    <row r="93" spans="1:30"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row>
    <row r="94" spans="1:30"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row>
    <row r="95" spans="1:30"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row>
    <row r="96" spans="1:30"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row>
    <row r="97" spans="1:30"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row>
    <row r="98" spans="1:30"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row>
    <row r="99" spans="1:30"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row>
    <row r="100" spans="1:3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row>
    <row r="101" spans="1:30"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row>
    <row r="102" spans="1:30"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row>
    <row r="103" spans="1:30"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row>
    <row r="104" spans="1:30"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row>
    <row r="105" spans="1:30"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row>
    <row r="106" spans="1:30"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row>
    <row r="107" spans="1:30"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row>
    <row r="108" spans="1:30"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row>
    <row r="109" spans="1:30"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row>
    <row r="110" spans="1:3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row>
    <row r="111" spans="1:30"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row>
    <row r="112" spans="1:30"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row>
    <row r="113" spans="1:30"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row>
    <row r="114" spans="1:30"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row>
    <row r="115" spans="1:30"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row>
    <row r="116" spans="1:30"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row>
    <row r="117" spans="1:30"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row>
    <row r="118" spans="1:30"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row>
    <row r="119" spans="1:30"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row>
    <row r="120" spans="1:3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row>
    <row r="121" spans="1:30"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row>
    <row r="122" spans="1:30"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row>
    <row r="123" spans="1:30"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row>
    <row r="124" spans="1:30"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row>
    <row r="125" spans="1:30"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row>
    <row r="126" spans="1:30"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row>
    <row r="127" spans="1:30"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row>
    <row r="128" spans="1:30"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row>
    <row r="129" spans="1:30"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row>
    <row r="130" spans="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row>
    <row r="131" spans="1:30"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row>
    <row r="132" spans="1:30"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row>
    <row r="133" spans="1:30"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row>
    <row r="134" spans="1:30"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row>
    <row r="135" spans="1:30"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row>
    <row r="136" spans="1:30"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row>
    <row r="137" spans="1:30"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row>
    <row r="138" spans="1:30"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row>
    <row r="139" spans="1:30"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row>
    <row r="140" spans="1:3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row>
    <row r="141" spans="1:30"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row>
    <row r="142" spans="1:30"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row>
    <row r="143" spans="1:30"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row>
    <row r="144" spans="1:30"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row r="147" spans="1:30"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row>
    <row r="148" spans="1:30"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row>
    <row r="149" spans="1:30"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row>
    <row r="150" spans="1:3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row>
    <row r="151" spans="1:30"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row>
    <row r="152" spans="1:30"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row>
    <row r="153" spans="1:30"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row>
    <row r="154" spans="1:30"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row>
    <row r="155" spans="1:30"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row>
    <row r="156" spans="1:30"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row>
    <row r="157" spans="1:30"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row>
    <row r="158" spans="1:30"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row>
    <row r="159" spans="1:30"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row>
    <row r="160" spans="1:3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row>
    <row r="161" spans="1:30"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row>
    <row r="162" spans="1:30"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row>
    <row r="163" spans="1:30"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row>
    <row r="164" spans="1:30"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row>
    <row r="165" spans="1:30"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row>
    <row r="166" spans="1:30"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row>
    <row r="167" spans="1:30"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row>
    <row r="168" spans="1:30"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row>
    <row r="169" spans="1:30"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row>
    <row r="170" spans="1:3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row>
    <row r="171" spans="1:30"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row>
    <row r="172" spans="1:30"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row>
    <row r="173" spans="1:30"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row>
    <row r="174" spans="1:30"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row>
    <row r="175" spans="1:30"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row>
    <row r="176" spans="1:30"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row>
    <row r="177" spans="1:30"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row>
    <row r="178" spans="1:30"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row>
    <row r="179" spans="1:30"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row>
    <row r="180" spans="1:3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row>
    <row r="181" spans="1:30"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row>
    <row r="182" spans="1:30"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row>
    <row r="183" spans="1:30"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row>
    <row r="184" spans="1:30"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row>
    <row r="185" spans="1:30"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row>
    <row r="186" spans="1:30"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row>
    <row r="187" spans="1:30"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row>
    <row r="188" spans="1:30"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row>
    <row r="189" spans="1:30"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row>
    <row r="190" spans="1:3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row>
    <row r="191" spans="1:30"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row>
    <row r="192" spans="1:30"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row>
    <row r="193" spans="1:30"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row>
    <row r="194" spans="1:30"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row>
    <row r="195" spans="1:30"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row>
    <row r="196" spans="1:30"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row>
    <row r="197" spans="1:30"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row>
    <row r="198" spans="1:30"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row>
    <row r="199" spans="1:30"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row>
    <row r="200" spans="1:3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row>
    <row r="201" spans="1:30"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row>
    <row r="202" spans="1:30"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row>
    <row r="203" spans="1:30"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row>
    <row r="204" spans="1:30"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row>
    <row r="205" spans="1:30"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row>
    <row r="206" spans="1:30"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row>
    <row r="207" spans="1:30"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row>
    <row r="208" spans="1:30"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row>
    <row r="209" spans="1:30"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row>
    <row r="210" spans="1:3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row>
    <row r="211" spans="1:30"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row>
    <row r="212" spans="1:30"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row>
    <row r="213" spans="1:30"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row>
    <row r="214" spans="1:30"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row>
    <row r="215" spans="1:30"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row>
    <row r="216" spans="1:30"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row>
    <row r="217" spans="1:30"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row>
    <row r="218" spans="1:30"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row>
    <row r="219" spans="1:30"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row>
    <row r="220" spans="1:3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row>
    <row r="221" spans="1:30"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row>
    <row r="222" spans="1:30"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row>
    <row r="223" spans="1:30"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row>
    <row r="224" spans="1:30"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row>
    <row r="225" spans="1:30"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row>
    <row r="226" spans="1:30"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row>
    <row r="227" spans="1:30"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row>
    <row r="228" spans="1:30"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row>
    <row r="229" spans="1:30"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row>
    <row r="230" spans="1: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row>
    <row r="231" spans="1:30"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row>
    <row r="232" spans="1:30"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row>
    <row r="233" spans="1:30"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row>
    <row r="234" spans="1:30"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row>
    <row r="235" spans="1:30"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row>
    <row r="236" spans="1:30"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row>
    <row r="237" spans="1:30"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row>
    <row r="238" spans="1:30"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row>
    <row r="239" spans="1:30"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row>
    <row r="240" spans="1:3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row>
    <row r="241" spans="1:30"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row>
    <row r="242" spans="1:30"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row>
    <row r="243" spans="1:30"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row>
    <row r="244" spans="1:30"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row>
    <row r="245" spans="1:30"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row>
    <row r="246" spans="1:30"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row>
    <row r="247" spans="1:30" ht="12.75"/>
    <row r="248" spans="1:30" ht="12.75"/>
    <row r="249" spans="1:30" ht="12.75"/>
    <row r="250" spans="1:30" ht="12.75"/>
    <row r="251" spans="1:30" ht="12.75"/>
    <row r="252" spans="1:30" ht="12.75"/>
    <row r="253" spans="1:30" ht="12.75"/>
    <row r="254" spans="1:30" ht="12.75"/>
    <row r="255" spans="1:30" ht="12.75"/>
    <row r="256" spans="1:30"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sheetData>
  <mergeCells count="1">
    <mergeCell ref="G7:G8"/>
  </mergeCells>
  <conditionalFormatting sqref="C30">
    <cfRule type="cellIs" dxfId="20" priority="1" operator="between">
      <formula>4.999</formula>
      <formula>5.999</formula>
    </cfRule>
  </conditionalFormatting>
  <conditionalFormatting sqref="C30">
    <cfRule type="cellIs" dxfId="19" priority="2" operator="between">
      <formula>3.999</formula>
      <formula>4.999</formula>
    </cfRule>
  </conditionalFormatting>
  <conditionalFormatting sqref="C30">
    <cfRule type="cellIs" dxfId="18" priority="3" operator="lessThan">
      <formula>3</formula>
    </cfRule>
  </conditionalFormatting>
  <conditionalFormatting sqref="C30">
    <cfRule type="cellIs" dxfId="17" priority="4" operator="greaterThanOrEqual">
      <formula>6</formula>
    </cfRule>
  </conditionalFormatting>
  <conditionalFormatting sqref="C30">
    <cfRule type="cellIs" dxfId="16" priority="5" operator="between">
      <formula>2.999</formula>
      <formula>3.999</formula>
    </cfRule>
  </conditionalFormatting>
  <dataValidations count="2">
    <dataValidation type="list" allowBlank="1" sqref="C17" xr:uid="{00000000-0002-0000-0100-000000000000}">
      <formula1>$D$17:$D$20</formula1>
    </dataValidation>
    <dataValidation type="list" allowBlank="1" showErrorMessage="1" sqref="C7" xr:uid="{00000000-0002-0000-0100-000001000000}">
      <formula1>"feet,meters"</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Y1001"/>
  <sheetViews>
    <sheetView topLeftCell="A6" workbookViewId="0">
      <selection activeCell="A4" sqref="A4:L14"/>
    </sheetView>
  </sheetViews>
  <sheetFormatPr defaultColWidth="14.46484375" defaultRowHeight="15.75" customHeight="1" outlineLevelCol="2"/>
  <cols>
    <col min="1" max="1" width="15.53125" customWidth="1"/>
    <col min="2" max="2" width="13.46484375" customWidth="1" collapsed="1"/>
    <col min="3" max="3" width="13.46484375" hidden="1" customWidth="1" outlineLevel="1"/>
    <col min="4" max="4" width="10.46484375" customWidth="1" collapsed="1"/>
    <col min="5" max="5" width="2" hidden="1" customWidth="1" outlineLevel="1"/>
    <col min="6" max="6" width="21.46484375" customWidth="1" collapsed="1"/>
    <col min="7" max="7" width="2.265625" hidden="1" customWidth="1" outlineLevel="1"/>
    <col min="8" max="8" width="30.9296875" hidden="1" customWidth="1" outlineLevel="1"/>
    <col min="9" max="9" width="2.265625" hidden="1" customWidth="1" outlineLevel="2"/>
    <col min="10" max="10" width="11.53125" customWidth="1"/>
    <col min="11" max="11" width="11.796875" customWidth="1"/>
    <col min="12" max="12" width="11.53125" customWidth="1"/>
    <col min="13" max="13" width="2.46484375" customWidth="1"/>
    <col min="15" max="15" width="17.9296875" bestFit="1" customWidth="1"/>
  </cols>
  <sheetData>
    <row r="1" spans="1:25" ht="26.25" customHeight="1">
      <c r="A1" s="38" t="s">
        <v>178</v>
      </c>
      <c r="B1" s="39"/>
      <c r="C1" s="39"/>
      <c r="D1" s="39"/>
      <c r="E1" s="39"/>
      <c r="F1" s="39"/>
      <c r="G1" s="39"/>
      <c r="H1" s="39"/>
      <c r="I1" s="39"/>
      <c r="J1" s="39"/>
      <c r="K1" s="39"/>
      <c r="L1" s="39"/>
      <c r="M1" s="41"/>
      <c r="N1" s="42"/>
      <c r="O1" s="42"/>
      <c r="P1" s="42"/>
      <c r="Q1" s="42"/>
      <c r="R1" s="42"/>
      <c r="S1" s="42"/>
      <c r="T1" s="42"/>
      <c r="U1" s="42"/>
      <c r="V1" s="42"/>
      <c r="W1" s="42"/>
      <c r="X1" s="42"/>
      <c r="Y1" s="42"/>
    </row>
    <row r="2" spans="1:25" ht="15.75" customHeight="1">
      <c r="A2" s="71"/>
      <c r="B2" s="72"/>
      <c r="C2" s="72"/>
      <c r="D2" s="72"/>
      <c r="E2" s="73"/>
      <c r="F2" s="72"/>
      <c r="G2" s="74"/>
      <c r="H2" s="72"/>
      <c r="I2" s="71"/>
      <c r="J2" s="75"/>
      <c r="K2" s="75"/>
      <c r="L2" s="75"/>
      <c r="M2" s="73"/>
      <c r="N2" s="71"/>
      <c r="O2" s="71"/>
      <c r="P2" s="71"/>
      <c r="Q2" s="71"/>
      <c r="R2" s="71"/>
      <c r="S2" s="71"/>
      <c r="T2" s="71"/>
      <c r="U2" s="71"/>
      <c r="V2" s="71"/>
      <c r="W2" s="71"/>
      <c r="X2" s="71"/>
      <c r="Y2" s="71"/>
    </row>
    <row r="3" spans="1:25" s="80" customFormat="1" ht="15.75" customHeight="1">
      <c r="A3" s="71"/>
      <c r="B3" s="72"/>
      <c r="C3" s="72"/>
      <c r="D3" s="72"/>
      <c r="E3" s="73"/>
      <c r="F3" s="72"/>
      <c r="G3" s="74"/>
      <c r="H3" s="72"/>
      <c r="I3" s="71"/>
      <c r="J3" s="75"/>
      <c r="K3" s="75"/>
      <c r="L3" s="75"/>
      <c r="M3" s="73"/>
      <c r="N3" s="71"/>
      <c r="O3" s="71"/>
      <c r="P3" s="71"/>
      <c r="Q3" s="71"/>
      <c r="R3" s="71"/>
      <c r="S3" s="71"/>
      <c r="T3" s="71"/>
      <c r="U3" s="71"/>
      <c r="V3" s="71"/>
      <c r="W3" s="71"/>
      <c r="X3" s="71"/>
      <c r="Y3" s="71"/>
    </row>
    <row r="4" spans="1:25" ht="40.15" thickBot="1">
      <c r="A4" s="76" t="s">
        <v>166</v>
      </c>
      <c r="B4" s="105" t="s">
        <v>175</v>
      </c>
      <c r="C4" s="77" t="str">
        <f>"Ceiling height ( "&amp; 'ACH Calculator'!C7&amp;")"</f>
        <v>Ceiling height ( feet)</v>
      </c>
      <c r="D4" s="105" t="s">
        <v>186</v>
      </c>
      <c r="E4" s="78"/>
      <c r="F4" s="106" t="s">
        <v>176</v>
      </c>
      <c r="G4" s="78"/>
      <c r="H4" s="100" t="s">
        <v>160</v>
      </c>
      <c r="I4" s="78"/>
      <c r="J4" s="105" t="s">
        <v>177</v>
      </c>
      <c r="K4" s="105" t="s">
        <v>185</v>
      </c>
      <c r="L4" s="107" t="s">
        <v>165</v>
      </c>
      <c r="M4" s="21"/>
      <c r="N4" s="3" t="s">
        <v>161</v>
      </c>
      <c r="O4" s="3"/>
      <c r="P4" s="21"/>
      <c r="Q4" s="21"/>
      <c r="R4" s="21"/>
      <c r="S4" s="21"/>
      <c r="T4" s="21"/>
      <c r="U4" s="21"/>
      <c r="V4" s="21"/>
      <c r="W4" s="21"/>
      <c r="X4" s="21"/>
      <c r="Y4" s="21"/>
    </row>
    <row r="5" spans="1:25" ht="15.75" hidden="1" customHeight="1" thickTop="1">
      <c r="A5" s="84"/>
      <c r="B5" s="87"/>
      <c r="C5" s="87"/>
      <c r="D5" s="87"/>
      <c r="E5" s="79"/>
      <c r="F5" s="54"/>
      <c r="G5" s="26"/>
      <c r="H5" s="92"/>
      <c r="I5" s="9"/>
      <c r="J5" s="93"/>
      <c r="K5" s="94"/>
      <c r="L5" s="95"/>
      <c r="N5" s="64"/>
      <c r="O5" s="65"/>
    </row>
    <row r="6" spans="1:25" ht="15.75" customHeight="1" thickTop="1">
      <c r="A6" s="84" t="s">
        <v>169</v>
      </c>
      <c r="B6" s="87">
        <v>900</v>
      </c>
      <c r="C6" s="87">
        <f>IF('ACH Calculator'!C$7="feet",10,3)</f>
        <v>10</v>
      </c>
      <c r="D6" s="87">
        <v>1</v>
      </c>
      <c r="E6" s="79"/>
      <c r="F6" s="54" t="s">
        <v>141</v>
      </c>
      <c r="G6" s="26"/>
      <c r="H6" s="108">
        <f>500*99.95%*D6</f>
        <v>499.75</v>
      </c>
      <c r="I6" s="9"/>
      <c r="J6" s="93">
        <f>VLOOKUP(F6,'ACH Calculator'!$D$17:$E$20,2,FALSE)</f>
        <v>1</v>
      </c>
      <c r="K6" s="94">
        <f>IF('ACH Calculator'!C$7="feet",(H6*60)/(B6*C6),(H6*60/35.315)/(B6*C6))</f>
        <v>3.3316666666666666</v>
      </c>
      <c r="L6" s="95">
        <f>J6+K6</f>
        <v>4.331666666666667</v>
      </c>
      <c r="N6" s="64"/>
      <c r="O6" s="65" t="s">
        <v>153</v>
      </c>
    </row>
    <row r="7" spans="1:25" ht="15.75" customHeight="1">
      <c r="A7" s="84" t="s">
        <v>169</v>
      </c>
      <c r="B7" s="87">
        <v>900</v>
      </c>
      <c r="C7" s="87">
        <f>IF('ACH Calculator'!C$7="feet",10,3)</f>
        <v>10</v>
      </c>
      <c r="D7" s="87">
        <v>1</v>
      </c>
      <c r="E7" s="79"/>
      <c r="F7" s="54" t="s">
        <v>145</v>
      </c>
      <c r="G7" s="26"/>
      <c r="H7" s="108">
        <f t="shared" ref="H7:H14" si="0">500*99.95%*D7</f>
        <v>499.75</v>
      </c>
      <c r="I7" s="9"/>
      <c r="J7" s="93">
        <f>VLOOKUP(F7,'ACH Calculator'!$D$17:$E$20,2,FALSE)</f>
        <v>1.5</v>
      </c>
      <c r="K7" s="94">
        <f>IF('ACH Calculator'!C$7="feet",(H7*60)/(B7*C7),(H7*60/35.315)/(B7*C7))</f>
        <v>3.3316666666666666</v>
      </c>
      <c r="L7" s="95">
        <f t="shared" ref="L7:L14" si="1">J7+K7</f>
        <v>4.831666666666667</v>
      </c>
      <c r="N7" s="68"/>
      <c r="O7" s="69" t="s">
        <v>155</v>
      </c>
    </row>
    <row r="8" spans="1:25" ht="15.75" customHeight="1">
      <c r="A8" s="84" t="s">
        <v>169</v>
      </c>
      <c r="B8" s="87">
        <v>900</v>
      </c>
      <c r="C8" s="87">
        <f>IF('ACH Calculator'!C$7="feet",10,3)</f>
        <v>10</v>
      </c>
      <c r="D8" s="87">
        <v>1</v>
      </c>
      <c r="E8" s="9"/>
      <c r="F8" s="54" t="s">
        <v>142</v>
      </c>
      <c r="G8" s="9"/>
      <c r="H8" s="108">
        <f t="shared" si="0"/>
        <v>499.75</v>
      </c>
      <c r="I8" s="9"/>
      <c r="J8" s="93">
        <f>VLOOKUP(F8,'ACH Calculator'!$D$17:$E$20,2,FALSE)</f>
        <v>3</v>
      </c>
      <c r="K8" s="94">
        <f>IF('ACH Calculator'!C$7="feet",(H8*60)/(B8*C8),(H8*60/35.315)/(B8*C8))</f>
        <v>3.3316666666666666</v>
      </c>
      <c r="L8" s="95">
        <f t="shared" si="1"/>
        <v>6.331666666666667</v>
      </c>
      <c r="N8" s="96"/>
      <c r="O8" s="65" t="s">
        <v>156</v>
      </c>
    </row>
    <row r="9" spans="1:25" ht="15.75" customHeight="1">
      <c r="A9" s="84" t="s">
        <v>171</v>
      </c>
      <c r="B9" s="103">
        <v>2500</v>
      </c>
      <c r="C9" s="87">
        <f>IF('ACH Calculator'!C$7="feet",10,3)</f>
        <v>10</v>
      </c>
      <c r="D9" s="87">
        <v>3</v>
      </c>
      <c r="E9" s="79"/>
      <c r="F9" s="54" t="s">
        <v>141</v>
      </c>
      <c r="G9" s="26"/>
      <c r="H9" s="108">
        <f t="shared" si="0"/>
        <v>1499.25</v>
      </c>
      <c r="I9" s="9"/>
      <c r="J9" s="114">
        <f>VLOOKUP(F9,'ACH Calculator'!$D$17:$E$20,2,FALSE)</f>
        <v>1</v>
      </c>
      <c r="K9" s="94">
        <f>IF('ACH Calculator'!C$7="feet",(H9*60)/(B9*C9),(H9*60/35.315)/(B9*C9))</f>
        <v>3.5981999999999998</v>
      </c>
      <c r="L9" s="95">
        <f t="shared" si="1"/>
        <v>4.5982000000000003</v>
      </c>
      <c r="N9" s="97"/>
      <c r="O9" s="69" t="s">
        <v>157</v>
      </c>
    </row>
    <row r="10" spans="1:25" ht="15.75" customHeight="1">
      <c r="A10" s="84" t="s">
        <v>171</v>
      </c>
      <c r="B10" s="103">
        <v>2500</v>
      </c>
      <c r="C10" s="87">
        <f>IF('ACH Calculator'!C$7="feet",10,3)</f>
        <v>10</v>
      </c>
      <c r="D10" s="87">
        <v>3</v>
      </c>
      <c r="E10" s="79"/>
      <c r="F10" s="54" t="s">
        <v>173</v>
      </c>
      <c r="G10" s="26"/>
      <c r="H10" s="108">
        <f t="shared" si="0"/>
        <v>1499.25</v>
      </c>
      <c r="I10" s="9"/>
      <c r="J10" s="114">
        <v>1.5</v>
      </c>
      <c r="K10" s="94">
        <f>IF('ACH Calculator'!C$7="feet",(H10*60)/(B10*C10),(H10*60/35.315)/(B10*C10))</f>
        <v>3.5981999999999998</v>
      </c>
      <c r="L10" s="95">
        <f t="shared" si="1"/>
        <v>5.0982000000000003</v>
      </c>
      <c r="N10" s="70"/>
      <c r="O10" s="69" t="s">
        <v>158</v>
      </c>
    </row>
    <row r="11" spans="1:25" ht="15.75" customHeight="1">
      <c r="A11" s="84" t="s">
        <v>171</v>
      </c>
      <c r="B11" s="103">
        <v>2500</v>
      </c>
      <c r="C11" s="87">
        <f>IF('ACH Calculator'!C$7="feet",10,3)</f>
        <v>10</v>
      </c>
      <c r="D11" s="87">
        <v>3</v>
      </c>
      <c r="E11" s="79"/>
      <c r="F11" s="54" t="s">
        <v>142</v>
      </c>
      <c r="G11" s="26"/>
      <c r="H11" s="108">
        <f t="shared" si="0"/>
        <v>1499.25</v>
      </c>
      <c r="I11" s="9"/>
      <c r="J11" s="114">
        <v>2</v>
      </c>
      <c r="K11" s="94">
        <f>IF('ACH Calculator'!C$7="feet",(H11*60)/(B11*C11),(H11*60/35.315)/(B11*C11))</f>
        <v>3.5981999999999998</v>
      </c>
      <c r="L11" s="95">
        <f t="shared" si="1"/>
        <v>5.5982000000000003</v>
      </c>
    </row>
    <row r="12" spans="1:25" ht="15.75" customHeight="1">
      <c r="A12" s="84" t="s">
        <v>170</v>
      </c>
      <c r="B12" s="103">
        <v>20000</v>
      </c>
      <c r="C12" s="87">
        <v>8</v>
      </c>
      <c r="D12" s="87">
        <f>B12/1000</f>
        <v>20</v>
      </c>
      <c r="E12" s="79"/>
      <c r="F12" s="54" t="s">
        <v>141</v>
      </c>
      <c r="G12" s="26"/>
      <c r="H12" s="108">
        <f t="shared" si="0"/>
        <v>9995</v>
      </c>
      <c r="I12" s="9"/>
      <c r="J12" s="114">
        <f>VLOOKUP(F12,'ACH Calculator'!$D$17:$E$20,2,FALSE)</f>
        <v>1</v>
      </c>
      <c r="K12" s="94">
        <f>IF('ACH Calculator'!C$7="feet",(H12*60)/(B12*C12),(H12*60/35.315)/(B12*C12))</f>
        <v>3.7481249999999999</v>
      </c>
      <c r="L12" s="95">
        <f t="shared" si="1"/>
        <v>4.7481249999999999</v>
      </c>
      <c r="N12" s="112" t="s">
        <v>181</v>
      </c>
    </row>
    <row r="13" spans="1:25" ht="15.75" customHeight="1">
      <c r="A13" s="84" t="s">
        <v>170</v>
      </c>
      <c r="B13" s="103">
        <v>20000</v>
      </c>
      <c r="C13" s="87">
        <v>8</v>
      </c>
      <c r="D13" s="87">
        <f t="shared" ref="D13:D14" si="2">B13/1000</f>
        <v>20</v>
      </c>
      <c r="E13" s="79"/>
      <c r="F13" s="54" t="s">
        <v>174</v>
      </c>
      <c r="G13" s="26"/>
      <c r="H13" s="108">
        <f t="shared" si="0"/>
        <v>9995</v>
      </c>
      <c r="I13" s="9"/>
      <c r="J13" s="114">
        <v>1.5</v>
      </c>
      <c r="K13" s="94">
        <f>IF('ACH Calculator'!C$7="feet",(H13*60)/(B13*C13),(H13*60/35.315)/(B13*C13))</f>
        <v>3.7481249999999999</v>
      </c>
      <c r="L13" s="95">
        <f t="shared" si="1"/>
        <v>5.2481249999999999</v>
      </c>
      <c r="N13" s="112" t="s">
        <v>182</v>
      </c>
    </row>
    <row r="14" spans="1:25" ht="15.75" customHeight="1">
      <c r="A14" s="104" t="s">
        <v>170</v>
      </c>
      <c r="B14" s="103">
        <v>20000</v>
      </c>
      <c r="C14" s="87">
        <v>8</v>
      </c>
      <c r="D14" s="87">
        <f t="shared" si="2"/>
        <v>20</v>
      </c>
      <c r="E14" s="79"/>
      <c r="F14" s="54" t="s">
        <v>142</v>
      </c>
      <c r="G14" s="26"/>
      <c r="H14" s="108">
        <f t="shared" si="0"/>
        <v>9995</v>
      </c>
      <c r="I14" s="9"/>
      <c r="J14" s="114">
        <v>2</v>
      </c>
      <c r="K14" s="94">
        <f>IF('ACH Calculator'!C$7="feet",(H14*60)/(B14*C14),(H14*60/35.315)/(B14*C14))</f>
        <v>3.7481249999999999</v>
      </c>
      <c r="L14" s="95">
        <f t="shared" si="1"/>
        <v>5.7481249999999999</v>
      </c>
    </row>
    <row r="15" spans="1:25" ht="15.75" hidden="1" customHeight="1">
      <c r="A15" s="84"/>
      <c r="B15" s="87"/>
      <c r="C15" s="87"/>
      <c r="D15" s="87"/>
      <c r="E15" s="79"/>
      <c r="F15" s="54"/>
      <c r="G15" s="26"/>
      <c r="H15" s="92"/>
      <c r="I15" s="9"/>
      <c r="J15" s="93"/>
      <c r="K15" s="94"/>
      <c r="L15" s="95"/>
      <c r="N15" s="70"/>
      <c r="O15" s="69"/>
    </row>
    <row r="16" spans="1:25" ht="15.75" hidden="1" customHeight="1">
      <c r="A16" s="84"/>
      <c r="B16" s="87"/>
      <c r="C16" s="87"/>
      <c r="D16" s="87"/>
      <c r="E16" s="79"/>
      <c r="F16" s="54"/>
      <c r="G16" s="26"/>
      <c r="H16" s="92"/>
      <c r="I16" s="9"/>
      <c r="J16" s="93"/>
      <c r="K16" s="94"/>
      <c r="L16" s="95"/>
    </row>
    <row r="17" spans="1:8" ht="15.75" customHeight="1">
      <c r="H17" s="9" t="s">
        <v>20</v>
      </c>
    </row>
    <row r="18" spans="1:8" ht="15.75" customHeight="1">
      <c r="H18" s="9"/>
    </row>
    <row r="19" spans="1:8" ht="15.75" customHeight="1">
      <c r="A19" s="99" t="s">
        <v>168</v>
      </c>
      <c r="H19" s="9"/>
    </row>
    <row r="20" spans="1:8" ht="15.75" customHeight="1">
      <c r="A20" s="98" t="s">
        <v>172</v>
      </c>
      <c r="H20" s="9"/>
    </row>
    <row r="21" spans="1:8" ht="15.75" customHeight="1">
      <c r="A21" s="58" t="s">
        <v>142</v>
      </c>
      <c r="B21" s="101">
        <v>3</v>
      </c>
      <c r="C21" s="102" t="s">
        <v>63</v>
      </c>
      <c r="D21" s="102" t="s">
        <v>63</v>
      </c>
      <c r="F21" s="60" t="s">
        <v>162</v>
      </c>
    </row>
    <row r="22" spans="1:8" ht="15.75" customHeight="1">
      <c r="A22" s="58" t="s">
        <v>145</v>
      </c>
      <c r="B22" s="101">
        <v>1.5</v>
      </c>
      <c r="C22" s="102" t="s">
        <v>63</v>
      </c>
      <c r="D22" s="102" t="s">
        <v>63</v>
      </c>
      <c r="F22" s="60" t="s">
        <v>146</v>
      </c>
    </row>
    <row r="23" spans="1:8" ht="15.75" customHeight="1">
      <c r="A23" s="58" t="s">
        <v>141</v>
      </c>
      <c r="B23" s="102">
        <v>1</v>
      </c>
      <c r="C23" s="102" t="s">
        <v>63</v>
      </c>
      <c r="D23" s="102" t="s">
        <v>63</v>
      </c>
      <c r="F23" s="61" t="s">
        <v>147</v>
      </c>
    </row>
    <row r="24" spans="1:8" ht="15.75" customHeight="1">
      <c r="A24" s="84"/>
      <c r="B24" s="85"/>
      <c r="C24" s="84"/>
      <c r="D24" s="84"/>
    </row>
    <row r="25" spans="1:8" ht="15.75" customHeight="1">
      <c r="A25" s="98" t="s">
        <v>179</v>
      </c>
      <c r="B25" s="80"/>
      <c r="C25" s="80"/>
      <c r="D25" s="80"/>
      <c r="E25" s="80"/>
      <c r="F25" s="80"/>
    </row>
    <row r="26" spans="1:8" ht="15.75" customHeight="1">
      <c r="A26" s="58" t="s">
        <v>142</v>
      </c>
      <c r="B26" s="109">
        <v>3</v>
      </c>
      <c r="C26" s="102" t="s">
        <v>63</v>
      </c>
      <c r="D26" s="102" t="s">
        <v>63</v>
      </c>
      <c r="E26" s="80"/>
      <c r="F26" s="111" t="s">
        <v>162</v>
      </c>
    </row>
    <row r="27" spans="1:8" ht="15.75" customHeight="1">
      <c r="A27" s="58" t="s">
        <v>145</v>
      </c>
      <c r="B27" s="109">
        <v>1.5</v>
      </c>
      <c r="C27" s="102" t="s">
        <v>63</v>
      </c>
      <c r="D27" s="102" t="s">
        <v>63</v>
      </c>
      <c r="E27" s="80"/>
      <c r="F27" s="111" t="s">
        <v>146</v>
      </c>
    </row>
    <row r="28" spans="1:8" ht="15.75" customHeight="1">
      <c r="A28" s="58" t="s">
        <v>141</v>
      </c>
      <c r="B28" s="110">
        <v>1</v>
      </c>
      <c r="C28" s="102" t="s">
        <v>63</v>
      </c>
      <c r="D28" s="102" t="s">
        <v>63</v>
      </c>
      <c r="E28" s="80"/>
      <c r="F28" s="111" t="s">
        <v>147</v>
      </c>
    </row>
    <row r="30" spans="1:8" ht="15.75" customHeight="1">
      <c r="A30" s="98" t="s">
        <v>180</v>
      </c>
      <c r="B30" s="80"/>
      <c r="C30" s="80"/>
      <c r="D30" s="80"/>
      <c r="E30" s="80"/>
      <c r="F30" s="80"/>
    </row>
    <row r="31" spans="1:8" ht="15.75" customHeight="1">
      <c r="A31" s="58" t="s">
        <v>142</v>
      </c>
      <c r="B31" s="109">
        <v>3</v>
      </c>
      <c r="C31" s="102" t="s">
        <v>63</v>
      </c>
      <c r="D31" s="102" t="s">
        <v>63</v>
      </c>
      <c r="E31" s="80"/>
      <c r="F31" s="111" t="s">
        <v>162</v>
      </c>
    </row>
    <row r="32" spans="1:8" ht="15.75" customHeight="1">
      <c r="A32" s="58" t="s">
        <v>145</v>
      </c>
      <c r="B32" s="109">
        <v>1.5</v>
      </c>
      <c r="C32" s="102" t="s">
        <v>63</v>
      </c>
      <c r="D32" s="102" t="s">
        <v>63</v>
      </c>
      <c r="E32" s="80"/>
      <c r="F32" s="111" t="s">
        <v>146</v>
      </c>
    </row>
    <row r="33" spans="1:6" ht="15.75" customHeight="1">
      <c r="A33" s="58" t="s">
        <v>141</v>
      </c>
      <c r="B33" s="110">
        <v>1</v>
      </c>
      <c r="C33" s="102" t="s">
        <v>63</v>
      </c>
      <c r="D33" s="102" t="s">
        <v>63</v>
      </c>
      <c r="E33" s="80"/>
      <c r="F33" s="111" t="s">
        <v>147</v>
      </c>
    </row>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row r="995" ht="12.75"/>
    <row r="996" ht="12.75"/>
    <row r="997" ht="12.75"/>
    <row r="998" ht="12.75"/>
    <row r="999" ht="12.75"/>
    <row r="1000" ht="12.75"/>
    <row r="1001" ht="12.75"/>
  </sheetData>
  <conditionalFormatting sqref="L15:L16 L5:L11">
    <cfRule type="cellIs" dxfId="15" priority="13" operator="between">
      <formula>4.999</formula>
      <formula>5.999</formula>
    </cfRule>
  </conditionalFormatting>
  <conditionalFormatting sqref="L15:L16 L5:L11">
    <cfRule type="cellIs" dxfId="14" priority="14" operator="between">
      <formula>3.999</formula>
      <formula>4.999</formula>
    </cfRule>
  </conditionalFormatting>
  <conditionalFormatting sqref="L15:L16 L5:L11">
    <cfRule type="cellIs" dxfId="13" priority="15" operator="lessThan">
      <formula>3</formula>
    </cfRule>
  </conditionalFormatting>
  <conditionalFormatting sqref="L15:L16 L5:L11">
    <cfRule type="cellIs" dxfId="12" priority="16" operator="greaterThanOrEqual">
      <formula>6</formula>
    </cfRule>
  </conditionalFormatting>
  <conditionalFormatting sqref="L15:L16 L5:L11">
    <cfRule type="cellIs" dxfId="11" priority="17" operator="between">
      <formula>2.999</formula>
      <formula>3.999</formula>
    </cfRule>
  </conditionalFormatting>
  <conditionalFormatting sqref="L12:L14">
    <cfRule type="cellIs" dxfId="10" priority="7" operator="between">
      <formula>4.999</formula>
      <formula>5.999</formula>
    </cfRule>
  </conditionalFormatting>
  <conditionalFormatting sqref="L12:L14">
    <cfRule type="cellIs" dxfId="9" priority="8" operator="between">
      <formula>3.999</formula>
      <formula>4.999</formula>
    </cfRule>
  </conditionalFormatting>
  <conditionalFormatting sqref="L12:L14">
    <cfRule type="cellIs" dxfId="8" priority="9" operator="lessThan">
      <formula>3</formula>
    </cfRule>
  </conditionalFormatting>
  <conditionalFormatting sqref="L12:L14">
    <cfRule type="cellIs" dxfId="7" priority="10" operator="greaterThanOrEqual">
      <formula>6</formula>
    </cfRule>
  </conditionalFormatting>
  <conditionalFormatting sqref="L12:L14">
    <cfRule type="cellIs" dxfId="6" priority="11" operator="between">
      <formula>2.999</formula>
      <formula>3.999</formula>
    </cfRule>
  </conditionalFormatting>
  <conditionalFormatting sqref="L9:L11">
    <cfRule type="cellIs" dxfId="5" priority="1" operator="between">
      <formula>4.999</formula>
      <formula>5.999</formula>
    </cfRule>
  </conditionalFormatting>
  <conditionalFormatting sqref="L9:L11">
    <cfRule type="cellIs" dxfId="4" priority="2" operator="between">
      <formula>3.999</formula>
      <formula>4.999</formula>
    </cfRule>
  </conditionalFormatting>
  <conditionalFormatting sqref="L9:L11">
    <cfRule type="cellIs" dxfId="3" priority="3" operator="lessThan">
      <formula>3</formula>
    </cfRule>
  </conditionalFormatting>
  <conditionalFormatting sqref="L9:L11">
    <cfRule type="cellIs" dxfId="2" priority="4" operator="greaterThanOrEqual">
      <formula>6</formula>
    </cfRule>
  </conditionalFormatting>
  <conditionalFormatting sqref="L9:L11">
    <cfRule type="cellIs" dxfId="1" priority="5" operator="between">
      <formula>2.999</formula>
      <formula>3.999</formula>
    </cfRule>
  </conditionalFormatting>
  <conditionalFormatting sqref="N4:O5 N15:O15">
    <cfRule type="duplicateValues" dxfId="0" priority="18"/>
  </conditionalFormatting>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xr:uid="{00000000-0002-0000-0200-000000000000}">
          <x14:formula1>
            <xm:f>'ACH Calculator'!$D$17:$D$20</xm:f>
          </x14:formula1>
          <xm:sqref>F5:F16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40F99-03F1-45C2-ADCC-F5DEFD382618}">
  <dimension ref="A2:J13"/>
  <sheetViews>
    <sheetView showGridLines="0" tabSelected="1" workbookViewId="0">
      <selection activeCell="M9" sqref="M9"/>
    </sheetView>
  </sheetViews>
  <sheetFormatPr defaultRowHeight="12.75"/>
  <cols>
    <col min="1" max="1" width="10.265625" bestFit="1" customWidth="1"/>
    <col min="3" max="3" width="8.19921875" customWidth="1"/>
    <col min="5" max="5" width="14.73046875" customWidth="1"/>
    <col min="6" max="6" width="2.6640625" hidden="1" customWidth="1"/>
    <col min="7" max="7" width="10.9296875" customWidth="1"/>
  </cols>
  <sheetData>
    <row r="2" spans="1:10" ht="13.15" thickBot="1"/>
    <row r="3" spans="1:10" s="115" customFormat="1" ht="59.25" customHeight="1" thickTop="1" thickBot="1">
      <c r="A3" s="147" t="s">
        <v>188</v>
      </c>
      <c r="B3" s="148" t="s">
        <v>175</v>
      </c>
      <c r="C3" s="148" t="str">
        <f>"Ceiling height (ft)"</f>
        <v>Ceiling height (ft)</v>
      </c>
      <c r="D3" s="148" t="s">
        <v>186</v>
      </c>
      <c r="E3" s="148" t="s">
        <v>176</v>
      </c>
      <c r="F3" s="148" t="s">
        <v>160</v>
      </c>
      <c r="G3" s="148" t="s">
        <v>187</v>
      </c>
      <c r="H3" s="148" t="s">
        <v>190</v>
      </c>
      <c r="I3" s="159" t="s">
        <v>165</v>
      </c>
      <c r="J3" s="158" t="s">
        <v>189</v>
      </c>
    </row>
    <row r="4" spans="1:10" ht="15.4" thickTop="1">
      <c r="A4" s="116" t="s">
        <v>169</v>
      </c>
      <c r="B4" s="117">
        <v>900</v>
      </c>
      <c r="C4" s="117">
        <f>IF('ACH Calculator'!C$7="feet",10,3)</f>
        <v>10</v>
      </c>
      <c r="D4" s="117">
        <v>1</v>
      </c>
      <c r="E4" s="118" t="s">
        <v>141</v>
      </c>
      <c r="F4" s="143">
        <f t="shared" ref="F4:F12" si="0">500*99.95%*D4</f>
        <v>499.75</v>
      </c>
      <c r="G4" s="119">
        <f>VLOOKUP(E4,'ACH Calculator'!$D$17:$E$20,2,FALSE)</f>
        <v>1</v>
      </c>
      <c r="H4" s="153">
        <f>IF('ACH Calculator'!C$7="feet",(F4*60)/(B4*C4),(F4*60/35.315)/(B4*C4))</f>
        <v>3.3316666666666666</v>
      </c>
      <c r="I4" s="149">
        <f>G4+H4</f>
        <v>4.331666666666667</v>
      </c>
      <c r="J4" s="160">
        <f>(H4/I4)+1</f>
        <v>1.7691419776837245</v>
      </c>
    </row>
    <row r="5" spans="1:10" ht="15">
      <c r="A5" s="121" t="s">
        <v>169</v>
      </c>
      <c r="B5" s="122">
        <v>900</v>
      </c>
      <c r="C5" s="122">
        <f>IF('ACH Calculator'!C$7="feet",10,3)</f>
        <v>10</v>
      </c>
      <c r="D5" s="122">
        <v>1</v>
      </c>
      <c r="E5" s="123" t="s">
        <v>145</v>
      </c>
      <c r="F5" s="144">
        <f t="shared" si="0"/>
        <v>499.75</v>
      </c>
      <c r="G5" s="124">
        <f>VLOOKUP(E5,'ACH Calculator'!$D$17:$E$20,2,FALSE)</f>
        <v>1.5</v>
      </c>
      <c r="H5" s="154">
        <f>IF('ACH Calculator'!C$7="feet",(F5*60)/(B5*C5),(F5*60/35.315)/(B5*C5))</f>
        <v>3.3316666666666666</v>
      </c>
      <c r="I5" s="150">
        <f t="shared" ref="I5:I12" si="1">G5+H5</f>
        <v>4.831666666666667</v>
      </c>
      <c r="J5" s="161">
        <f t="shared" ref="J5:J12" si="2">(H5/I5)+1</f>
        <v>1.6895481200413935</v>
      </c>
    </row>
    <row r="6" spans="1:10" ht="15.4" thickBot="1">
      <c r="A6" s="126" t="s">
        <v>169</v>
      </c>
      <c r="B6" s="127">
        <v>900</v>
      </c>
      <c r="C6" s="127">
        <f>IF('ACH Calculator'!C$7="feet",10,3)</f>
        <v>10</v>
      </c>
      <c r="D6" s="127">
        <v>1</v>
      </c>
      <c r="E6" s="128" t="s">
        <v>142</v>
      </c>
      <c r="F6" s="145">
        <f t="shared" si="0"/>
        <v>499.75</v>
      </c>
      <c r="G6" s="129">
        <f>VLOOKUP(E6,'ACH Calculator'!$D$17:$E$20,2,FALSE)</f>
        <v>3</v>
      </c>
      <c r="H6" s="155">
        <f>IF('ACH Calculator'!C$7="feet",(F6*60)/(B6*C6),(F6*60/35.315)/(B6*C6))</f>
        <v>3.3316666666666666</v>
      </c>
      <c r="I6" s="151">
        <f t="shared" si="1"/>
        <v>6.331666666666667</v>
      </c>
      <c r="J6" s="162">
        <f t="shared" si="2"/>
        <v>1.5261911029218216</v>
      </c>
    </row>
    <row r="7" spans="1:10" ht="15.4" thickTop="1">
      <c r="A7" s="116" t="s">
        <v>171</v>
      </c>
      <c r="B7" s="131">
        <v>2500</v>
      </c>
      <c r="C7" s="117">
        <f>IF('ACH Calculator'!C$7="feet",10,3)</f>
        <v>10</v>
      </c>
      <c r="D7" s="117">
        <v>3</v>
      </c>
      <c r="E7" s="118" t="s">
        <v>141</v>
      </c>
      <c r="F7" s="143">
        <f t="shared" si="0"/>
        <v>1499.25</v>
      </c>
      <c r="G7" s="132">
        <f>VLOOKUP(E7,'ACH Calculator'!$D$17:$E$20,2,FALSE)</f>
        <v>1</v>
      </c>
      <c r="H7" s="142">
        <f>IF('ACH Calculator'!C$7="feet",(F7*60)/(B7*C7),(F7*60/35.315)/(B7*C7))</f>
        <v>3.5981999999999998</v>
      </c>
      <c r="I7" s="152">
        <f t="shared" si="1"/>
        <v>4.5982000000000003</v>
      </c>
      <c r="J7" s="163">
        <f t="shared" si="2"/>
        <v>1.7825235961898134</v>
      </c>
    </row>
    <row r="8" spans="1:10" ht="15">
      <c r="A8" s="121" t="s">
        <v>171</v>
      </c>
      <c r="B8" s="133">
        <v>2500</v>
      </c>
      <c r="C8" s="122">
        <f>IF('ACH Calculator'!C$7="feet",10,3)</f>
        <v>10</v>
      </c>
      <c r="D8" s="122">
        <v>3</v>
      </c>
      <c r="E8" s="123" t="s">
        <v>173</v>
      </c>
      <c r="F8" s="144">
        <f t="shared" si="0"/>
        <v>1499.25</v>
      </c>
      <c r="G8" s="134">
        <v>1.5</v>
      </c>
      <c r="H8" s="125">
        <f>IF('ACH Calculator'!C$7="feet",(F8*60)/(B8*C8),(F8*60/35.315)/(B8*C8))</f>
        <v>3.5981999999999998</v>
      </c>
      <c r="I8" s="150">
        <f t="shared" si="1"/>
        <v>5.0982000000000003</v>
      </c>
      <c r="J8" s="161">
        <f t="shared" si="2"/>
        <v>1.705778510062375</v>
      </c>
    </row>
    <row r="9" spans="1:10" ht="15.4" thickBot="1">
      <c r="A9" s="126" t="s">
        <v>171</v>
      </c>
      <c r="B9" s="135">
        <v>2500</v>
      </c>
      <c r="C9" s="127">
        <f>IF('ACH Calculator'!C$7="feet",10,3)</f>
        <v>10</v>
      </c>
      <c r="D9" s="127">
        <v>3</v>
      </c>
      <c r="E9" s="128" t="s">
        <v>142</v>
      </c>
      <c r="F9" s="145">
        <f t="shared" si="0"/>
        <v>1499.25</v>
      </c>
      <c r="G9" s="136">
        <v>2</v>
      </c>
      <c r="H9" s="156">
        <f>IF('ACH Calculator'!C$7="feet",(F9*60)/(B9*C9),(F9*60/35.315)/(B9*C9))</f>
        <v>3.5981999999999998</v>
      </c>
      <c r="I9" s="157">
        <f t="shared" si="1"/>
        <v>5.5982000000000003</v>
      </c>
      <c r="J9" s="164">
        <f t="shared" si="2"/>
        <v>1.6427423100282232</v>
      </c>
    </row>
    <row r="10" spans="1:10" ht="15.4" thickTop="1">
      <c r="A10" s="137" t="s">
        <v>170</v>
      </c>
      <c r="B10" s="138">
        <v>20000</v>
      </c>
      <c r="C10" s="139">
        <v>8</v>
      </c>
      <c r="D10" s="139">
        <f>B10/1000</f>
        <v>20</v>
      </c>
      <c r="E10" s="140" t="s">
        <v>141</v>
      </c>
      <c r="F10" s="146">
        <f t="shared" si="0"/>
        <v>9995</v>
      </c>
      <c r="G10" s="141">
        <f>VLOOKUP(E10,'ACH Calculator'!$D$17:$E$20,2,FALSE)</f>
        <v>1</v>
      </c>
      <c r="H10" s="120">
        <f>IF('ACH Calculator'!C$7="feet",(F10*60)/(B10*C10),(F10*60/35.315)/(B10*C10))</f>
        <v>3.7481249999999999</v>
      </c>
      <c r="I10" s="149">
        <f t="shared" si="1"/>
        <v>4.7481249999999999</v>
      </c>
      <c r="J10" s="160">
        <f t="shared" si="2"/>
        <v>1.7893905489008819</v>
      </c>
    </row>
    <row r="11" spans="1:10" ht="15">
      <c r="A11" s="121" t="s">
        <v>170</v>
      </c>
      <c r="B11" s="133">
        <v>20000</v>
      </c>
      <c r="C11" s="122">
        <v>8</v>
      </c>
      <c r="D11" s="122">
        <f t="shared" ref="D11:D12" si="3">B11/1000</f>
        <v>20</v>
      </c>
      <c r="E11" s="123" t="s">
        <v>174</v>
      </c>
      <c r="F11" s="144">
        <f t="shared" si="0"/>
        <v>9995</v>
      </c>
      <c r="G11" s="134">
        <v>1.5</v>
      </c>
      <c r="H11" s="125">
        <f>IF('ACH Calculator'!C$7="feet",(F11*60)/(B11*C11),(F11*60/35.315)/(B11*C11))</f>
        <v>3.7481249999999999</v>
      </c>
      <c r="I11" s="150">
        <f t="shared" si="1"/>
        <v>5.2481249999999999</v>
      </c>
      <c r="J11" s="161">
        <f t="shared" si="2"/>
        <v>1.7141836370132189</v>
      </c>
    </row>
    <row r="12" spans="1:10" ht="15.4" thickBot="1">
      <c r="A12" s="126" t="s">
        <v>170</v>
      </c>
      <c r="B12" s="135">
        <v>20000</v>
      </c>
      <c r="C12" s="127">
        <v>8</v>
      </c>
      <c r="D12" s="127">
        <f t="shared" si="3"/>
        <v>20</v>
      </c>
      <c r="E12" s="128" t="s">
        <v>142</v>
      </c>
      <c r="F12" s="145">
        <f t="shared" si="0"/>
        <v>9995</v>
      </c>
      <c r="G12" s="136">
        <v>2</v>
      </c>
      <c r="H12" s="130">
        <f>IF('ACH Calculator'!C$7="feet",(F12*60)/(B12*C12),(F12*60/35.315)/(B12*C12))</f>
        <v>3.7481249999999999</v>
      </c>
      <c r="I12" s="151">
        <f t="shared" si="1"/>
        <v>5.7481249999999999</v>
      </c>
      <c r="J12" s="162">
        <f t="shared" si="2"/>
        <v>1.6520604544960313</v>
      </c>
    </row>
    <row r="13" spans="1:10" ht="13.15" thickTop="1"/>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xr:uid="{7D7493DB-54A9-49AF-AC04-9F18B9C3FBF0}">
          <x14:formula1>
            <xm:f>'ACH Calculator'!$D$17:$D$20</xm:f>
          </x14:formula1>
          <xm:sqref>E4:E12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ACH Calculator</vt:lpstr>
      <vt:lpstr>Room Size Table</vt:lpstr>
      <vt:lpstr>Table for Marketing 2 Pager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Weeks</dc:creator>
  <cp:lastModifiedBy>Douglas Engel</cp:lastModifiedBy>
  <dcterms:created xsi:type="dcterms:W3CDTF">2020-08-11T17:32:18Z</dcterms:created>
  <dcterms:modified xsi:type="dcterms:W3CDTF">2020-08-13T13:27:28Z</dcterms:modified>
</cp:coreProperties>
</file>